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259121D4-314E-45D4-AA0F-303DDA178542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<sst xmlns="http://schemas.openxmlformats.org/spreadsheetml/2006/main" count="371" uniqueCount="69">
  <si>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</si>
  <si>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</si>
  <si>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</si>
  <si>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</si>
  <si>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</si>
  <si>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</si>
  <si>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</si>
  <si>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</si>
  <si>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</si>
  <si>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</si>
  <si>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</si>
  <si>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</si>
  <si>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</si>
  <si>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</si>
  <si>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</si>
  <si>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</si>
  <si>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</si>
  <si>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</si>
  <si>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</si>
  <si>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</si>
  <si>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</si>
  <si>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</si>
  <si>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</si>
  <si>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</si>
  <si>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</si>
  <si>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</si>
  <si>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</si>
  <si>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</si>
  <si>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</si>
  <si>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</si>
  <si>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</si>
  <si>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</si>
  <si>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</si>
  <si>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</si>
  <si>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</si>
  <si>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</si>
  <si>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</si>
  <si>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</si>
  <si>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</si>
  <si>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</si>
  <si>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</si>
  <si>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</si>
  <si>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</si>
  <si>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</si>
  <si>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</si>
  <si>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</si>
  <si>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</si>
  <si>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</si>
  <si>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</si>
  <si>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</si>
  <si>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</si>
  <si>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</si>
  <si>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</si>
  <si>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</si>
  <si>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</si>
  <si>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</si>
  <si>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</si>
  <si>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</si>
  <si>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</si>
  <si>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</si>
  <si>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</si>
  <si>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</si>
  <si>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</si>
  <si>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</si>
  <si>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Sra. Sandra Belaunde Arnillas</t>
  </si>
  <si>
    <t>R.M.N°381-2022-PRODUCE, R.M.N° 446-2022-PRODUCE</t>
  </si>
  <si>
    <t>SM</t>
  </si>
  <si>
    <t xml:space="preserve">        Fecha  : 25/01/2023</t>
  </si>
  <si>
    <t>Callao, 26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</si>
</sst>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Q12" sqref="Q1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9.28515625" style="1" bestFit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753.58500000000004</v>
      </c>
      <c r="F12" s="25">
        <v>0</v>
      </c>
      <c r="G12" s="25">
        <v>7127.6200000000008</v>
      </c>
      <c r="H12" s="25">
        <v>1131.18</v>
      </c>
      <c r="I12" s="25">
        <v>2929.19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683.82500000000005</v>
      </c>
      <c r="R12" s="25">
        <v>0</v>
      </c>
      <c r="S12" s="25">
        <v>0</v>
      </c>
      <c r="T12" s="25">
        <v>0</v>
      </c>
      <c r="U12" s="25">
        <v>505.35500000000002</v>
      </c>
      <c r="V12" s="25">
        <v>257.875</v>
      </c>
      <c r="W12" s="25">
        <v>3525.7150000000001</v>
      </c>
      <c r="X12" s="25">
        <v>0</v>
      </c>
      <c r="Y12" s="25">
        <v>5728.2050000000008</v>
      </c>
      <c r="Z12" s="25">
        <v>431.15999999999997</v>
      </c>
      <c r="AA12" s="25">
        <v>1502.9487754823638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247.45499999999998</v>
      </c>
      <c r="AN12" s="25">
        <v>927.05499999999995</v>
      </c>
      <c r="AO12" s="25">
        <f>SUMIF($C$11:$AN$11,"Ind",C12:AN12)</f>
        <v>23003.898775482368</v>
      </c>
      <c r="AP12" s="25">
        <f>SUMIF($C$11:$AN$11,"I.Mad",C12:AN12)</f>
        <v>2747.27</v>
      </c>
      <c r="AQ12" s="25">
        <f>SUM(AO12:AP12)</f>
        <v>25751.168775482369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6</v>
      </c>
      <c r="F13" s="25" t="s">
        <v>33</v>
      </c>
      <c r="G13" s="25">
        <v>88</v>
      </c>
      <c r="H13" s="25">
        <v>15</v>
      </c>
      <c r="I13" s="25">
        <v>36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4</v>
      </c>
      <c r="R13" s="25" t="s">
        <v>33</v>
      </c>
      <c r="S13" s="25" t="s">
        <v>33</v>
      </c>
      <c r="T13" s="25" t="s">
        <v>33</v>
      </c>
      <c r="U13" s="25">
        <v>5</v>
      </c>
      <c r="V13" s="25">
        <v>4</v>
      </c>
      <c r="W13" s="25">
        <v>17</v>
      </c>
      <c r="X13" s="25" t="s">
        <v>33</v>
      </c>
      <c r="Y13" s="25">
        <v>39</v>
      </c>
      <c r="Z13" s="25">
        <v>5</v>
      </c>
      <c r="AA13" s="25">
        <v>7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4</v>
      </c>
      <c r="AN13" s="25">
        <v>14</v>
      </c>
      <c r="AO13" s="25">
        <f>SUMIF($C$11:$AN$11,"Ind*",C13:AN13)</f>
        <v>206</v>
      </c>
      <c r="AP13" s="25">
        <f>SUMIF($C$11:$AN$11,"I.Mad",C13:AN13)</f>
        <v>38</v>
      </c>
      <c r="AQ13" s="25">
        <f>SUM(AO13:AP13)</f>
        <v>244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66</v>
      </c>
      <c r="F14" s="25" t="s">
        <v>33</v>
      </c>
      <c r="G14" s="25">
        <v>21</v>
      </c>
      <c r="H14" s="25">
        <v>1</v>
      </c>
      <c r="I14" s="25">
        <v>5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3</v>
      </c>
      <c r="R14" s="25" t="s">
        <v>33</v>
      </c>
      <c r="S14" s="25" t="s">
        <v>33</v>
      </c>
      <c r="T14" s="25" t="s">
        <v>33</v>
      </c>
      <c r="U14" s="25">
        <v>3</v>
      </c>
      <c r="V14" s="25">
        <v>2</v>
      </c>
      <c r="W14" s="25">
        <v>7</v>
      </c>
      <c r="X14" s="25" t="s">
        <v>33</v>
      </c>
      <c r="Y14" s="25" t="s">
        <v>66</v>
      </c>
      <c r="Z14" s="25" t="s">
        <v>66</v>
      </c>
      <c r="AA14" s="25">
        <v>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4</v>
      </c>
      <c r="AN14" s="25">
        <v>3</v>
      </c>
      <c r="AO14" s="25">
        <f>SUMIF($C$11:$AN$11,"Ind*",C14:AN14)</f>
        <v>46</v>
      </c>
      <c r="AP14" s="25">
        <f>SUMIF($C$11:$AN$11,"I.Mad",C14:AN14)</f>
        <v>6</v>
      </c>
      <c r="AQ14" s="25">
        <f>SUM(AO14:AP14)</f>
        <v>52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18.209373090262865</v>
      </c>
      <c r="H15" s="25">
        <v>2.5641025641025639</v>
      </c>
      <c r="I15" s="25">
        <v>31.076907995801832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70.868636076119131</v>
      </c>
      <c r="R15" s="25" t="s">
        <v>33</v>
      </c>
      <c r="S15" s="25" t="s">
        <v>33</v>
      </c>
      <c r="T15" s="25" t="s">
        <v>33</v>
      </c>
      <c r="U15" s="25">
        <v>75.033663497001939</v>
      </c>
      <c r="V15" s="25">
        <v>62.260866836067407</v>
      </c>
      <c r="W15" s="25">
        <v>36.001595029778727</v>
      </c>
      <c r="X15" s="25" t="s">
        <v>33</v>
      </c>
      <c r="Y15" s="25" t="s">
        <v>33</v>
      </c>
      <c r="Z15" s="25" t="s">
        <v>33</v>
      </c>
      <c r="AA15" s="25">
        <v>17.717047619311447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75.348265225463351</v>
      </c>
      <c r="AN15" s="25">
        <v>82.205822101179095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12.5</v>
      </c>
      <c r="H16" s="30">
        <v>13</v>
      </c>
      <c r="I16" s="30">
        <v>12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11.5</v>
      </c>
      <c r="R16" s="30" t="s">
        <v>33</v>
      </c>
      <c r="S16" s="30" t="s">
        <v>33</v>
      </c>
      <c r="T16" s="30" t="s">
        <v>33</v>
      </c>
      <c r="U16" s="30">
        <v>10.5</v>
      </c>
      <c r="V16" s="30">
        <v>11</v>
      </c>
      <c r="W16" s="30">
        <v>11.5</v>
      </c>
      <c r="X16" s="30" t="s">
        <v>33</v>
      </c>
      <c r="Y16" s="30" t="s">
        <v>33</v>
      </c>
      <c r="Z16" s="30" t="s">
        <v>33</v>
      </c>
      <c r="AA16" s="30">
        <v>12.5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11</v>
      </c>
      <c r="AN16" s="30">
        <v>11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>
        <v>0.40899999999999997</v>
      </c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>
        <v>2.4009999999999998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2.8099999999999996</v>
      </c>
      <c r="AP30" s="25">
        <f t="shared" si="1"/>
        <v>0</v>
      </c>
      <c r="AQ30" s="36">
        <f t="shared" si="2"/>
        <v>2.8099999999999996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753.58500000000004</v>
      </c>
      <c r="F41" s="36">
        <f t="shared" si="3"/>
        <v>0</v>
      </c>
      <c r="G41" s="36">
        <f t="shared" si="3"/>
        <v>7127.6200000000008</v>
      </c>
      <c r="H41" s="36">
        <f t="shared" si="3"/>
        <v>1131.18</v>
      </c>
      <c r="I41" s="36">
        <f t="shared" si="3"/>
        <v>2929.5990000000002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683.82500000000005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505.35500000000002</v>
      </c>
      <c r="V41" s="36">
        <f t="shared" si="3"/>
        <v>257.875</v>
      </c>
      <c r="W41" s="36">
        <f t="shared" si="3"/>
        <v>3525.7150000000001</v>
      </c>
      <c r="X41" s="36">
        <f t="shared" si="3"/>
        <v>0</v>
      </c>
      <c r="Y41" s="36">
        <f t="shared" si="3"/>
        <v>5728.2050000000008</v>
      </c>
      <c r="Z41" s="36">
        <f t="shared" si="3"/>
        <v>431.15999999999997</v>
      </c>
      <c r="AA41" s="36">
        <f t="shared" si="3"/>
        <v>1505.3497754823638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247.45499999999998</v>
      </c>
      <c r="AN41" s="36">
        <f>+SUM(AN24:AN40,AN18,AN12)</f>
        <v>927.05499999999995</v>
      </c>
      <c r="AO41" s="36">
        <f>SUM(AO12,AO18,AO24:AO37)</f>
        <v>23006.70877548237</v>
      </c>
      <c r="AP41" s="36">
        <f>SUM(AP12,AP18,AP24:AP37)</f>
        <v>2747.27</v>
      </c>
      <c r="AQ41" s="36">
        <f t="shared" si="2"/>
        <v>25753.97877548237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16.2</v>
      </c>
      <c r="H42" s="30"/>
      <c r="I42" s="30">
        <v>19.399999999999999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2023-01-26T17:19:25Z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