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D3A7D6A9-9450-4B72-B567-F2193B71EA18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<sst xmlns="http://schemas.openxmlformats.org/spreadsheetml/2006/main" count="390" uniqueCount="69">
  <si>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</si>
  <si>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</si>
  <si>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</si>
  <si>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</si>
  <si>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</si>
  <si>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</si>
  <si>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</si>
  <si>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</si>
  <si>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</si>
  <si>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</si>
  <si>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</si>
  <si>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</si>
  <si>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</si>
  <si>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</si>
  <si>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</si>
  <si>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</si>
  <si>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</si>
  <si>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</si>
  <si>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</si>
  <si>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</si>
  <si>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</si>
  <si>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</si>
  <si>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</si>
  <si>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</si>
  <si>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</si>
  <si>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</si>
  <si>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</si>
  <si>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</si>
  <si>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</si>
  <si>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</si>
  <si>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</si>
  <si>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</si>
  <si>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</si>
  <si>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</si>
  <si>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</si>
  <si>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</si>
  <si>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</si>
  <si>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</si>
  <si>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</si>
  <si>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</si>
  <si>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</si>
  <si>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</si>
  <si>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</si>
  <si>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</si>
  <si>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</si>
  <si>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</si>
  <si>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</si>
  <si>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</si>
  <si>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</si>
  <si>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</si>
  <si>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</si>
  <si>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</si>
  <si>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</si>
  <si>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</si>
  <si>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</si>
  <si>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</si>
  <si>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</si>
  <si>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</si>
  <si>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</si>
  <si>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</si>
  <si>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</si>
  <si>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</si>
  <si>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</si>
  <si>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</si>
  <si>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Sra. Sandra Belaunde Arnillas</t>
  </si>
  <si>
    <t>R.M.N°381-2022-PRODUCE, R.M.N° 446-2022-PRODUCE</t>
  </si>
  <si>
    <t>Callao, 23 de enero del 2022</t>
  </si>
  <si>
    <t xml:space="preserve">        Fecha  : 21/01/2023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</si>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</sst>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B1" zoomScale="23" zoomScaleNormal="23" workbookViewId="0">
      <selection activeCell="I30" sqref="I30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2907.6</v>
      </c>
      <c r="H12" s="25">
        <v>349.96</v>
      </c>
      <c r="I12" s="25">
        <v>4462.1400000000003</v>
      </c>
      <c r="J12" s="25">
        <v>84.47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98.644999999999996</v>
      </c>
      <c r="W12" s="25">
        <v>0</v>
      </c>
      <c r="X12" s="25">
        <v>0</v>
      </c>
      <c r="Y12" s="25">
        <v>349.63499999999999</v>
      </c>
      <c r="Z12" s="25">
        <v>227.57000000000002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208.54500000000002</v>
      </c>
      <c r="AN12" s="25">
        <v>967.74500000000012</v>
      </c>
      <c r="AO12" s="25">
        <f>SUMIF($C$11:$AN$11,"Ind",C12:AN12)</f>
        <v>7927.92</v>
      </c>
      <c r="AP12" s="25">
        <f>SUMIF($C$11:$AN$11,"I.Mad",C12:AN12)</f>
        <v>1728.39</v>
      </c>
      <c r="AQ12" s="25">
        <f>SUM(AO12:AP12)</f>
        <v>9656.31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>
        <v>34</v>
      </c>
      <c r="H13" s="25">
        <v>8</v>
      </c>
      <c r="I13" s="25">
        <v>65</v>
      </c>
      <c r="J13" s="25">
        <v>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>
        <v>1</v>
      </c>
      <c r="W13" s="25" t="s">
        <v>33</v>
      </c>
      <c r="X13" s="25" t="s">
        <v>33</v>
      </c>
      <c r="Y13" s="25">
        <v>9</v>
      </c>
      <c r="Z13" s="25">
        <v>8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>
        <v>2</v>
      </c>
      <c r="AN13" s="25">
        <v>12</v>
      </c>
      <c r="AO13" s="25">
        <f>SUMIF($C$11:$AN$11,"Ind*",C13:AN13)</f>
        <v>110</v>
      </c>
      <c r="AP13" s="25">
        <f>SUMIF($C$11:$AN$11,"I.Mad",C13:AN13)</f>
        <v>32</v>
      </c>
      <c r="AQ13" s="25">
        <f>SUM(AO13:AP13)</f>
        <v>142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>
        <v>15</v>
      </c>
      <c r="H14" s="25">
        <v>1</v>
      </c>
      <c r="I14" s="25">
        <v>7</v>
      </c>
      <c r="J14" s="25" t="s">
        <v>68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68</v>
      </c>
      <c r="W14" s="25" t="s">
        <v>33</v>
      </c>
      <c r="X14" s="25" t="s">
        <v>33</v>
      </c>
      <c r="Y14" s="25" t="s">
        <v>68</v>
      </c>
      <c r="Z14" s="25" t="s">
        <v>68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>
        <v>1</v>
      </c>
      <c r="AN14" s="25">
        <v>3</v>
      </c>
      <c r="AO14" s="25">
        <f>SUMIF($C$11:$AN$11,"Ind*",C14:AN14)</f>
        <v>23</v>
      </c>
      <c r="AP14" s="25">
        <f>SUMIF($C$11:$AN$11,"I.Mad",C14:AN14)</f>
        <v>4</v>
      </c>
      <c r="AQ14" s="25">
        <f>SUM(AO14:AP14)</f>
        <v>27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>
        <v>35.039244913552984</v>
      </c>
      <c r="H15" s="25">
        <v>32.142857142857146</v>
      </c>
      <c r="I15" s="25">
        <v>16.079910401784176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>
        <v>35.403726708074529</v>
      </c>
      <c r="AN15" s="25">
        <v>52.801095595555658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>
        <v>11.5</v>
      </c>
      <c r="H16" s="30">
        <v>12</v>
      </c>
      <c r="I16" s="30">
        <v>13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>
        <v>12</v>
      </c>
      <c r="AN16" s="30">
        <v>12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>
        <v>8.7350000000000012</v>
      </c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8.7350000000000012</v>
      </c>
      <c r="AP30" s="25">
        <f t="shared" si="1"/>
        <v>0</v>
      </c>
      <c r="AQ30" s="36">
        <f t="shared" si="2"/>
        <v>8.7350000000000012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2907.6</v>
      </c>
      <c r="H41" s="36">
        <f t="shared" si="3"/>
        <v>349.96</v>
      </c>
      <c r="I41" s="36">
        <f t="shared" si="3"/>
        <v>4470.875</v>
      </c>
      <c r="J41" s="36">
        <f t="shared" si="3"/>
        <v>84.47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98.644999999999996</v>
      </c>
      <c r="W41" s="36">
        <f t="shared" si="3"/>
        <v>0</v>
      </c>
      <c r="X41" s="36">
        <f t="shared" si="3"/>
        <v>0</v>
      </c>
      <c r="Y41" s="36">
        <f t="shared" si="3"/>
        <v>349.63499999999999</v>
      </c>
      <c r="Z41" s="36">
        <f t="shared" si="3"/>
        <v>227.57000000000002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208.54500000000002</v>
      </c>
      <c r="AN41" s="36">
        <f>+SUM(AN24:AN40,AN18,AN12)</f>
        <v>967.74500000000012</v>
      </c>
      <c r="AO41" s="36">
        <f>SUM(AO12,AO18,AO24:AO37)</f>
        <v>7936.6549999999997</v>
      </c>
      <c r="AP41" s="36">
        <f>SUM(AP12,AP18,AP24:AP37)</f>
        <v>1728.39</v>
      </c>
      <c r="AQ41" s="36">
        <f t="shared" si="2"/>
        <v>9665.0450000000001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16.5</v>
      </c>
      <c r="H42" s="30"/>
      <c r="I42" s="30">
        <v>20.7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2023-01-23T22:27:17Z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