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A8BA402C-DF07-432B-BA1C-AC1D26A3C648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<sst xmlns="http://schemas.openxmlformats.org/spreadsheetml/2006/main" count="391" uniqueCount="69">
  <si>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</si>
  <si>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</si>
  <si>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</si>
  <si>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</si>
  <si>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</si>
  <si>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</si>
  <si>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</si>
  <si>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</si>
  <si>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</si>
  <si>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</si>
  <si>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</si>
  <si>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</si>
  <si>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</si>
  <si>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</si>
  <si>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</si>
  <si>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</si>
  <si>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</si>
  <si>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</si>
  <si>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</si>
  <si>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</si>
  <si>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</si>
  <si>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</si>
  <si>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</si>
  <si>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</si>
  <si>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</si>
  <si>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</si>
  <si>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</si>
  <si>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</si>
  <si>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</si>
  <si>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</si>
  <si>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</si>
  <si>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</si>
  <si>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</si>
  <si>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</si>
  <si>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</si>
  <si>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</si>
  <si>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</si>
  <si>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</si>
  <si>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</si>
  <si>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</si>
  <si>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</si>
  <si>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</si>
  <si>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</si>
  <si>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</si>
  <si>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</si>
  <si>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</si>
  <si>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</si>
  <si>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</si>
  <si>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</si>
  <si>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</si>
  <si>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</si>
  <si>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</si>
  <si>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</si>
  <si>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</si>
  <si>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</si>
  <si>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</si>
  <si>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</si>
  <si>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</si>
  <si>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</si>
  <si>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</si>
  <si>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</si>
  <si>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</si>
  <si>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</si>
  <si>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</si>
  <si>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Sra. Sandra Belaunde Arnillas</t>
  </si>
  <si>
    <t>R.M.N°381-2022-PRODUCE, R.M.N° 446-2022-PRODUCE</t>
  </si>
  <si>
    <t xml:space="preserve">        Fecha  : 20/01/2023</t>
  </si>
  <si>
    <t>Callao, 23 de enero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</si>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</sst>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6" fillId="0" borderId="0"/>
    <xf numFmtId="164" fontId="29" fillId="0" borderId="0" applyBorder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29" fillId="0" borderId="0"/>
    <xf numFmtId="0" fontId="29" fillId="0" borderId="0"/>
    <xf numFmtId="169" fontId="29" fillId="0" borderId="0" applyFont="0" applyFill="0" applyBorder="0" applyAlignment="0" applyProtection="0"/>
    <xf numFmtId="0" fontId="4" fillId="0" borderId="0"/>
    <xf numFmtId="0" fontId="3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34" fillId="6" borderId="0" applyNumberFormat="0" applyBorder="0" applyAlignment="0" applyProtection="0"/>
    <xf numFmtId="0" fontId="39" fillId="18" borderId="10" applyNumberFormat="0" applyAlignment="0" applyProtection="0"/>
    <xf numFmtId="0" fontId="41" fillId="19" borderId="11" applyNumberFormat="0" applyAlignment="0" applyProtection="0"/>
    <xf numFmtId="0" fontId="40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3" borderId="0" applyNumberFormat="0" applyBorder="0" applyAlignment="0" applyProtection="0"/>
    <xf numFmtId="0" fontId="37" fillId="9" borderId="10" applyNumberFormat="0" applyAlignment="0" applyProtection="0"/>
    <xf numFmtId="0" fontId="35" fillId="5" borderId="0" applyNumberFormat="0" applyBorder="0" applyAlignment="0" applyProtection="0"/>
    <xf numFmtId="0" fontId="36" fillId="24" borderId="0" applyNumberFormat="0" applyBorder="0" applyAlignment="0" applyProtection="0"/>
    <xf numFmtId="0" fontId="29" fillId="0" borderId="0"/>
    <xf numFmtId="0" fontId="2" fillId="0" borderId="0"/>
    <xf numFmtId="0" fontId="29" fillId="25" borderId="13" applyNumberFormat="0" applyFont="0" applyAlignment="0" applyProtection="0"/>
    <xf numFmtId="0" fontId="38" fillId="18" borderId="1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7" fillId="26" borderId="0" applyNumberFormat="0" applyBorder="0" applyAlignment="0" applyProtection="0"/>
  </cellStyleXfs>
  <cellXfs count="65">
    <xf numFmtId="0" fontId="0" fillId="0" borderId="0" xfId="0"/>
    <xf numFmtId="0" fontId="8" fillId="0" borderId="0" xfId="0" applyFont="1"/>
    <xf numFmtId="0" fontId="9" fillId="0" borderId="0" xfId="8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165" fontId="17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4" xfId="0" applyFont="1" applyBorder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9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19" fillId="0" borderId="2" xfId="0" applyFont="1" applyBorder="1" applyAlignment="1">
      <alignment horizontal="left"/>
    </xf>
    <xf numFmtId="167" fontId="8" fillId="0" borderId="0" xfId="0" applyNumberFormat="1" applyFont="1"/>
    <xf numFmtId="0" fontId="24" fillId="3" borderId="2" xfId="0" applyFont="1" applyFill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0" fontId="19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8" fontId="23" fillId="0" borderId="7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9" fillId="0" borderId="2" xfId="0" applyFont="1" applyBorder="1"/>
    <xf numFmtId="168" fontId="23" fillId="0" borderId="4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168" fontId="16" fillId="2" borderId="4" xfId="0" applyNumberFormat="1" applyFont="1" applyFill="1" applyBorder="1" applyAlignment="1">
      <alignment horizontal="center" wrapText="1"/>
    </xf>
    <xf numFmtId="168" fontId="25" fillId="2" borderId="4" xfId="0" applyNumberFormat="1" applyFont="1" applyFill="1" applyBorder="1" applyAlignment="1">
      <alignment horizontal="center" wrapText="1"/>
    </xf>
    <xf numFmtId="168" fontId="25" fillId="0" borderId="4" xfId="0" applyNumberFormat="1" applyFont="1" applyBorder="1" applyAlignment="1">
      <alignment horizontal="center" wrapText="1"/>
    </xf>
    <xf numFmtId="168" fontId="21" fillId="0" borderId="2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/>
    <xf numFmtId="168" fontId="26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9" fillId="0" borderId="0" xfId="0" applyFont="1"/>
    <xf numFmtId="1" fontId="27" fillId="0" borderId="0" xfId="0" applyNumberFormat="1" applyFont="1" applyProtection="1">
      <protection locked="0"/>
    </xf>
    <xf numFmtId="1" fontId="23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1" fontId="27" fillId="0" borderId="0" xfId="0" applyNumberFormat="1" applyFont="1" applyAlignment="1" applyProtection="1">
      <alignment horizontal="right"/>
      <protection locked="0"/>
    </xf>
    <xf numFmtId="168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0" fontId="15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</cellXfs>
  <cellStyles count="64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eutral 3" xfId="63" xr:uid="{714B6F7D-6F94-4A64-BBC4-579FB96FF34D}"/>
    <cellStyle name="Normal" xfId="0" builtinId="0"/>
    <cellStyle name="Normal 10" xfId="62" xr:uid="{8347151A-C458-48C6-BC1C-566C7D685D71}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S62" sqref="AS6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2157.84</v>
      </c>
      <c r="H12" s="25">
        <v>222.03999999999996</v>
      </c>
      <c r="I12" s="25">
        <v>3204.75</v>
      </c>
      <c r="J12" s="25">
        <v>119.75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984.13000000000011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418.08499999999998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175.58</v>
      </c>
      <c r="AN12" s="25">
        <v>445.12</v>
      </c>
      <c r="AO12" s="25">
        <f>SUMIF($C$11:$AN$11,"Ind",C12:AN12)</f>
        <v>6940.3850000000002</v>
      </c>
      <c r="AP12" s="25">
        <f>SUMIF($C$11:$AN$11,"I.Mad",C12:AN12)</f>
        <v>786.91</v>
      </c>
      <c r="AQ12" s="25">
        <f>SUM(AO12:AP12)</f>
        <v>7727.2950000000001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28</v>
      </c>
      <c r="H13" s="25">
        <v>4</v>
      </c>
      <c r="I13" s="25">
        <v>49</v>
      </c>
      <c r="J13" s="25">
        <v>2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13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>
        <v>5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1</v>
      </c>
      <c r="AN13" s="25">
        <v>5</v>
      </c>
      <c r="AO13" s="25">
        <f>SUMIF($C$11:$AN$11,"Ind*",C13:AN13)</f>
        <v>96</v>
      </c>
      <c r="AP13" s="25">
        <f>SUMIF($C$11:$AN$11,"I.Mad",C13:AN13)</f>
        <v>11</v>
      </c>
      <c r="AQ13" s="25">
        <f>SUM(AO13:AP13)</f>
        <v>107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15</v>
      </c>
      <c r="H14" s="25">
        <v>1</v>
      </c>
      <c r="I14" s="25">
        <v>23</v>
      </c>
      <c r="J14" s="25" t="s">
        <v>68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68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68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1</v>
      </c>
      <c r="AN14" s="25">
        <v>2</v>
      </c>
      <c r="AO14" s="25">
        <f>SUMIF($C$11:$AN$11,"Ind*",C14:AN14)</f>
        <v>39</v>
      </c>
      <c r="AP14" s="25">
        <f>SUMIF($C$11:$AN$11,"I.Mad",C14:AN14)</f>
        <v>3</v>
      </c>
      <c r="AQ14" s="25">
        <f>SUM(AO14:AP14)</f>
        <v>42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18.80997944410742</v>
      </c>
      <c r="H15" s="25">
        <v>1.935483870967742</v>
      </c>
      <c r="I15" s="25">
        <v>22.082854517122264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40.5</v>
      </c>
      <c r="AN15" s="25">
        <v>73.7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</v>
      </c>
      <c r="H16" s="30">
        <v>13.5</v>
      </c>
      <c r="I16" s="30">
        <v>12.5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12</v>
      </c>
      <c r="AN16" s="30">
        <v>11.5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2157.84</v>
      </c>
      <c r="H41" s="36">
        <f t="shared" si="3"/>
        <v>222.03999999999996</v>
      </c>
      <c r="I41" s="36">
        <f t="shared" si="3"/>
        <v>3204.75</v>
      </c>
      <c r="J41" s="36">
        <f t="shared" si="3"/>
        <v>119.75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984.13000000000011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418.08499999999998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175.58</v>
      </c>
      <c r="AN41" s="36">
        <f>+SUM(AN24:AN40,AN18,AN12)</f>
        <v>445.12</v>
      </c>
      <c r="AO41" s="36">
        <f>SUM(AO12,AO18,AO24:AO37)</f>
        <v>6940.3850000000002</v>
      </c>
      <c r="AP41" s="36">
        <f>SUM(AP12,AP18,AP24:AP37)</f>
        <v>786.91</v>
      </c>
      <c r="AQ41" s="36">
        <f t="shared" si="2"/>
        <v>7727.2950000000001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16.8</v>
      </c>
      <c r="H42" s="30"/>
      <c r="I42" s="30">
        <v>19.399999999999999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2023-01-23T22:15:48Z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