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3242D242-2B02-4B46-8D75-F5A60D8A94A3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<sst xmlns="http://schemas.openxmlformats.org/spreadsheetml/2006/main" count="387" uniqueCount="69">
  <si>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</si>
  <si>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</si>
  <si>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</si>
  <si>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</si>
  <si>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</si>
  <si>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</si>
  <si>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</si>
  <si>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</si>
  <si>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</si>
  <si>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</si>
  <si>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</si>
  <si>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</si>
  <si>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</si>
  <si>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</si>
  <si>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</si>
  <si>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</si>
  <si>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</si>
  <si>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</si>
  <si>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</si>
  <si>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</si>
  <si>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</si>
  <si>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</si>
  <si>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</si>
  <si>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</si>
  <si>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</si>
  <si>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</si>
  <si>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</si>
  <si>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</si>
  <si>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</si>
  <si>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</si>
  <si>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</si>
  <si>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</si>
  <si>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</si>
  <si>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</si>
  <si>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</si>
  <si>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</si>
  <si>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</si>
  <si>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</si>
  <si>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</si>
  <si>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</si>
  <si>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</si>
  <si>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</si>
  <si>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</si>
  <si>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</si>
  <si>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</si>
  <si>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</si>
  <si>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</si>
  <si>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</si>
  <si>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</si>
  <si>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</si>
  <si>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</si>
  <si>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</si>
  <si>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</si>
  <si>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</si>
  <si>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</si>
  <si>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</si>
  <si>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</si>
  <si>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</si>
  <si>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</si>
  <si>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</si>
  <si>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</si>
  <si>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</si>
  <si>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</si>
  <si>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</si>
  <si>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Sra. Sandra Belaunde Arnillas</t>
  </si>
  <si>
    <t>R.M.N°381-2022-PRODUCE, R.M.N° 446-2022-PRODUCE</t>
  </si>
  <si>
    <t xml:space="preserve">        Fecha  : 19/01/2023</t>
  </si>
  <si>
    <t>Callao, 20 de enero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</si>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</sst>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S1" zoomScale="23" zoomScaleNormal="23" workbookViewId="0">
      <selection activeCell="J45" sqref="J4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9" ht="35.25" x14ac:dyDescent="0.5">
      <c r="B1" s="2" t="s">
        <v>0</v>
      </c>
    </row>
    <row r="2" spans="2:49" ht="30" x14ac:dyDescent="0.4">
      <c r="B2" s="3" t="s">
        <v>1</v>
      </c>
    </row>
    <row r="3" spans="2:49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9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9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9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9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9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9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9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9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9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13687.32299266002</v>
      </c>
      <c r="H12" s="25">
        <v>111.66499999999999</v>
      </c>
      <c r="I12" s="25">
        <v>4976</v>
      </c>
      <c r="J12" s="25">
        <v>104.32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492.78500000000003</v>
      </c>
      <c r="V12" s="25">
        <v>36.195</v>
      </c>
      <c r="W12" s="25">
        <v>591.07500000000005</v>
      </c>
      <c r="X12" s="25">
        <v>0</v>
      </c>
      <c r="Y12" s="25">
        <v>2353.8050000000003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361.06628569180748</v>
      </c>
      <c r="AO12" s="25">
        <f>SUMIF($C$11:$AN$11,"Ind",C12:AN12)</f>
        <v>22100.987992660019</v>
      </c>
      <c r="AP12" s="25">
        <f>SUMIF($C$11:$AN$11,"I.Mad",C12:AN12)</f>
        <v>613.24628569180743</v>
      </c>
      <c r="AQ12" s="25">
        <f>SUM(AO12:AP12)</f>
        <v>22714.234278351825</v>
      </c>
      <c r="AS12" s="26"/>
      <c r="AW12" s="1">
        <v>80000123</v>
      </c>
    </row>
    <row r="13" spans="2:49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81</v>
      </c>
      <c r="H13" s="25">
        <v>3</v>
      </c>
      <c r="I13" s="25">
        <v>67</v>
      </c>
      <c r="J13" s="25">
        <v>1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>
        <v>6</v>
      </c>
      <c r="V13" s="25">
        <v>1</v>
      </c>
      <c r="W13" s="25">
        <v>11</v>
      </c>
      <c r="X13" s="25" t="s">
        <v>33</v>
      </c>
      <c r="Y13" s="25">
        <v>42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>
        <v>8</v>
      </c>
      <c r="AO13" s="25">
        <f>SUMIF($C$11:$AN$11,"Ind*",C13:AN13)</f>
        <v>207</v>
      </c>
      <c r="AP13" s="25">
        <f>SUMIF($C$11:$AN$11,"I.Mad",C13:AN13)</f>
        <v>13</v>
      </c>
      <c r="AQ13" s="25">
        <f>SUM(AO13:AP13)</f>
        <v>220</v>
      </c>
      <c r="AS13" s="26"/>
      <c r="AT13" s="28"/>
      <c r="AU13" s="28"/>
      <c r="AV13" s="28"/>
    </row>
    <row r="14" spans="2:49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24</v>
      </c>
      <c r="H14" s="25" t="s">
        <v>68</v>
      </c>
      <c r="I14" s="25">
        <v>7</v>
      </c>
      <c r="J14" s="25" t="s">
        <v>68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>
        <v>2</v>
      </c>
      <c r="V14" s="25">
        <v>1</v>
      </c>
      <c r="W14" s="25">
        <v>6</v>
      </c>
      <c r="X14" s="25" t="s">
        <v>33</v>
      </c>
      <c r="Y14" s="25" t="s">
        <v>68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>
        <v>4</v>
      </c>
      <c r="AO14" s="25">
        <f>SUMIF($C$11:$AN$11,"Ind*",C14:AN14)</f>
        <v>39</v>
      </c>
      <c r="AP14" s="25">
        <f>SUMIF($C$11:$AN$11,"I.Mad",C14:AN14)</f>
        <v>5</v>
      </c>
      <c r="AQ14" s="25">
        <f>SUM(AO14:AP14)</f>
        <v>44</v>
      </c>
      <c r="AT14" s="28"/>
      <c r="AU14" s="28"/>
      <c r="AV14" s="28"/>
    </row>
    <row r="15" spans="2:49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30.287408916985672</v>
      </c>
      <c r="H15" s="25" t="s">
        <v>33</v>
      </c>
      <c r="I15" s="25">
        <v>30.943653542555168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62.505141136444976</v>
      </c>
      <c r="V15" s="25">
        <v>77.090909090909079</v>
      </c>
      <c r="W15" s="25">
        <v>31.567171238786617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>
        <v>73.15055095636302</v>
      </c>
      <c r="AO15" s="29" t="s">
        <v>33</v>
      </c>
      <c r="AP15" s="29"/>
      <c r="AQ15" s="29"/>
      <c r="AT15" s="28"/>
      <c r="AU15" s="28"/>
      <c r="AV15" s="28"/>
    </row>
    <row r="16" spans="2:49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</v>
      </c>
      <c r="H16" s="30" t="s">
        <v>33</v>
      </c>
      <c r="I16" s="30">
        <v>13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11</v>
      </c>
      <c r="V16" s="30">
        <v>10</v>
      </c>
      <c r="W16" s="30">
        <v>12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>
        <v>11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13687.32299266002</v>
      </c>
      <c r="H41" s="36">
        <f t="shared" si="3"/>
        <v>111.66499999999999</v>
      </c>
      <c r="I41" s="36">
        <f t="shared" si="3"/>
        <v>4976</v>
      </c>
      <c r="J41" s="36">
        <f t="shared" si="3"/>
        <v>104.32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492.78500000000003</v>
      </c>
      <c r="V41" s="36">
        <f t="shared" si="3"/>
        <v>36.195</v>
      </c>
      <c r="W41" s="36">
        <f t="shared" si="3"/>
        <v>591.07500000000005</v>
      </c>
      <c r="X41" s="36">
        <f t="shared" si="3"/>
        <v>0</v>
      </c>
      <c r="Y41" s="36">
        <f t="shared" si="3"/>
        <v>2353.8050000000003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 t="e">
        <f>+SUM(AN24:AN40,AN18,#REF!)</f>
        <v>#REF!</v>
      </c>
      <c r="AO41" s="36">
        <f>SUM(AO12,AO18,AO24:AO37)</f>
        <v>22100.987992660019</v>
      </c>
      <c r="AP41" s="36">
        <f>SUM(AP12,AP18,AP24:AP37)</f>
        <v>613.24628569180743</v>
      </c>
      <c r="AQ41" s="36">
        <f t="shared" si="2"/>
        <v>22714.234278351825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15.8</v>
      </c>
      <c r="H42" s="30"/>
      <c r="I42" s="30">
        <v>18.2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2023-01-20T21:12:24Z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