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Q20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5" i="1" l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<sst xmlns="http://schemas.openxmlformats.org/spreadsheetml/2006/main" count="348" uniqueCount="71">
  <si>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</si>
  <si>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</si>
  <si>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</si>
  <si>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</si>
  <si>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</si>
  <si>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</si>
  <si>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</si>
  <si>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</si>
  <si>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</si>
  <si>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</si>
  <si>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</si>
  <si>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</si>
  <si>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</si>
  <si>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</si>
  <si>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</si>
  <si>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</si>
  <si>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</si>
  <si>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</si>
  <si>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</si>
  <si>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</si>
  <si>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</si>
  <si>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</si>
  <si>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</si>
  <si>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</si>
  <si>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</si>
  <si>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</si>
  <si>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</si>
  <si>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</si>
  <si>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</si>
  <si>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</si>
  <si>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</si>
  <si>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</si>
  <si>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</si>
  <si>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</si>
  <si>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</si>
  <si>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</si>
  <si>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</si>
  <si>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</si>
  <si>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</si>
  <si>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</si>
  <si>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</si>
  <si>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</si>
  <si>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</si>
  <si>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</si>
  <si>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</si>
  <si>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</si>
  <si>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</si>
  <si>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</si>
  <si>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</si>
  <si>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</si>
  <si>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</si>
  <si>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</si>
  <si>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</si>
  <si>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</si>
  <si>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</si>
  <si>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</si>
  <si>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</si>
  <si>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</si>
  <si>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</si>
  <si>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</si>
  <si>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</si>
  <si>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</si>
  <si>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</si>
  <si>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</si>
  <si>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de Iloo por informar</t>
  </si>
  <si>
    <t>CPT/jsr</t>
  </si>
  <si>
    <t>R.M.N°463-2021-PRODUCE, R.M.N°167-2022-PRODUCE, R.M.N°171-2022-PRODUCE</t>
  </si>
  <si>
    <t>SM</t>
  </si>
  <si>
    <t xml:space="preserve">        Fecha  : 16/05/2022</t>
  </si>
  <si>
    <t>Callao, 17 de mayo del 2022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</si>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</sst>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7"/>
  <sheetViews>
    <sheetView tabSelected="1" zoomScale="23" zoomScaleNormal="23" workbookViewId="0">
      <selection activeCell="Q28" sqref="Q28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68</v>
      </c>
      <c r="AP8" s="69"/>
      <c r="AQ8" s="69"/>
    </row>
    <row r="9" spans="2:48" ht="27.75" x14ac:dyDescent="0.4">
      <c r="B9" s="4" t="s">
        <v>7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1415</v>
      </c>
      <c r="G12" s="30">
        <v>690.41</v>
      </c>
      <c r="H12" s="30">
        <v>1914.2700000000002</v>
      </c>
      <c r="I12" s="30">
        <v>9309.64</v>
      </c>
      <c r="J12" s="30">
        <v>10578.5</v>
      </c>
      <c r="K12" s="30">
        <v>855.49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2720</v>
      </c>
      <c r="R12" s="30">
        <v>558</v>
      </c>
      <c r="S12" s="30">
        <v>3030</v>
      </c>
      <c r="T12" s="30">
        <v>0</v>
      </c>
      <c r="U12" s="30">
        <v>950</v>
      </c>
      <c r="V12" s="30">
        <v>165</v>
      </c>
      <c r="W12" s="30">
        <v>820</v>
      </c>
      <c r="X12" s="30">
        <v>0</v>
      </c>
      <c r="Y12" s="30">
        <v>93.580000000000013</v>
      </c>
      <c r="Z12" s="30">
        <v>0</v>
      </c>
      <c r="AA12" s="30">
        <v>2312.7779834843841</v>
      </c>
      <c r="AB12" s="30">
        <v>220.49</v>
      </c>
      <c r="AC12" s="30">
        <v>2383.7698853113252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162.69499999999999</v>
      </c>
      <c r="AL12" s="30">
        <v>0</v>
      </c>
      <c r="AM12" s="30">
        <v>229.5</v>
      </c>
      <c r="AN12" s="30">
        <v>93.015000000000001</v>
      </c>
      <c r="AO12" s="30">
        <f>SUMIF($C$11:$AN$11,"Ind",C12:AN12)</f>
        <v>23557.86286879571</v>
      </c>
      <c r="AP12" s="30">
        <f>SUMIF($C$11:$AN$11,"I.Mad",C12:AN12)</f>
        <v>14944.275</v>
      </c>
      <c r="AQ12" s="30">
        <f>SUM(AO12:AP12)</f>
        <v>38502.137868795711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>
        <v>31</v>
      </c>
      <c r="G13" s="30">
        <v>3</v>
      </c>
      <c r="H13" s="30">
        <v>28</v>
      </c>
      <c r="I13" s="30">
        <v>55</v>
      </c>
      <c r="J13" s="30">
        <v>161</v>
      </c>
      <c r="K13" s="30">
        <v>8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14</v>
      </c>
      <c r="R13" s="30">
        <v>6</v>
      </c>
      <c r="S13" s="30">
        <v>10</v>
      </c>
      <c r="T13" s="30" t="s">
        <v>34</v>
      </c>
      <c r="U13" s="30">
        <v>5</v>
      </c>
      <c r="V13" s="30">
        <v>2</v>
      </c>
      <c r="W13" s="30">
        <v>3</v>
      </c>
      <c r="X13" s="30" t="s">
        <v>34</v>
      </c>
      <c r="Y13" s="30">
        <v>2</v>
      </c>
      <c r="Z13" s="30" t="s">
        <v>34</v>
      </c>
      <c r="AA13" s="30">
        <v>25</v>
      </c>
      <c r="AB13" s="30">
        <v>3</v>
      </c>
      <c r="AC13" s="30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2</v>
      </c>
      <c r="AL13" s="30" t="s">
        <v>34</v>
      </c>
      <c r="AM13" s="30">
        <v>3</v>
      </c>
      <c r="AN13" s="30">
        <v>1</v>
      </c>
      <c r="AO13" s="30">
        <f>SUMIF($C$11:$AN$11,"Ind*",C13:AN13)</f>
        <v>164</v>
      </c>
      <c r="AP13" s="30">
        <f>SUMIF($C$11:$AN$11,"I.Mad",C13:AN13)</f>
        <v>232</v>
      </c>
      <c r="AQ13" s="30">
        <f>SUM(AO13:AP13)</f>
        <v>396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>
        <v>6</v>
      </c>
      <c r="G14" s="30">
        <v>1</v>
      </c>
      <c r="H14" s="30">
        <v>10</v>
      </c>
      <c r="I14" s="30">
        <v>2</v>
      </c>
      <c r="J14" s="30">
        <v>23</v>
      </c>
      <c r="K14" s="30" t="s">
        <v>67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6</v>
      </c>
      <c r="R14" s="30" t="s">
        <v>67</v>
      </c>
      <c r="S14" s="30">
        <v>6</v>
      </c>
      <c r="T14" s="30" t="s">
        <v>34</v>
      </c>
      <c r="U14" s="30">
        <v>2</v>
      </c>
      <c r="V14" s="30">
        <v>1</v>
      </c>
      <c r="W14" s="30">
        <v>3</v>
      </c>
      <c r="X14" s="30" t="s">
        <v>34</v>
      </c>
      <c r="Y14" s="30">
        <v>2</v>
      </c>
      <c r="Z14" s="30" t="s">
        <v>34</v>
      </c>
      <c r="AA14" s="30">
        <v>6</v>
      </c>
      <c r="AB14" s="30" t="s">
        <v>70</v>
      </c>
      <c r="AC14" s="30">
        <v>12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1</v>
      </c>
      <c r="AL14" s="30" t="s">
        <v>34</v>
      </c>
      <c r="AM14" s="30">
        <v>3</v>
      </c>
      <c r="AN14" s="30">
        <v>1</v>
      </c>
      <c r="AO14" s="30">
        <f>SUMIF($C$11:$AN$11,"Ind*",C14:AN14)</f>
        <v>44</v>
      </c>
      <c r="AP14" s="30">
        <f>SUMIF($C$11:$AN$11,"I.Mad",C14:AN14)</f>
        <v>41</v>
      </c>
      <c r="AQ14" s="30">
        <f>SUM(AO14:AP14)</f>
        <v>85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>
        <v>15.606681589735603</v>
      </c>
      <c r="G15" s="30">
        <v>20.245398773006137</v>
      </c>
      <c r="H15" s="30">
        <v>74.406440554970629</v>
      </c>
      <c r="I15" s="30">
        <v>4.7288904787332475</v>
      </c>
      <c r="J15" s="30">
        <v>20.108268574853149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0.7229637708571296</v>
      </c>
      <c r="R15" s="30" t="s">
        <v>34</v>
      </c>
      <c r="S15" s="30">
        <v>2.136110987896267</v>
      </c>
      <c r="T15" s="30" t="s">
        <v>34</v>
      </c>
      <c r="U15" s="30">
        <v>7.8199760703034178</v>
      </c>
      <c r="V15" s="30">
        <v>17.351598173515981</v>
      </c>
      <c r="W15" s="30">
        <v>37.117542345370104</v>
      </c>
      <c r="X15" s="30" t="s">
        <v>34</v>
      </c>
      <c r="Y15" s="30">
        <v>13.390126630143834</v>
      </c>
      <c r="Z15" s="30" t="s">
        <v>34</v>
      </c>
      <c r="AA15" s="30">
        <v>27.569393719131241</v>
      </c>
      <c r="AB15" s="30" t="s">
        <v>34</v>
      </c>
      <c r="AC15" s="30">
        <v>35.009994562194819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28.97727272727273</v>
      </c>
      <c r="AL15" s="30" t="s">
        <v>34</v>
      </c>
      <c r="AM15" s="30">
        <v>0.23195225573314332</v>
      </c>
      <c r="AN15" s="30">
        <v>0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13.5</v>
      </c>
      <c r="G16" s="36">
        <v>13</v>
      </c>
      <c r="H16" s="36">
        <v>9.5</v>
      </c>
      <c r="I16" s="36">
        <v>13</v>
      </c>
      <c r="J16" s="36">
        <v>12.5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13.5</v>
      </c>
      <c r="R16" s="36" t="s">
        <v>34</v>
      </c>
      <c r="S16" s="36">
        <v>13</v>
      </c>
      <c r="T16" s="36" t="s">
        <v>34</v>
      </c>
      <c r="U16" s="36">
        <v>13.5</v>
      </c>
      <c r="V16" s="36">
        <v>12.5</v>
      </c>
      <c r="W16" s="36">
        <v>12.5</v>
      </c>
      <c r="X16" s="36" t="s">
        <v>34</v>
      </c>
      <c r="Y16" s="36">
        <v>12.5</v>
      </c>
      <c r="Z16" s="36" t="s">
        <v>34</v>
      </c>
      <c r="AA16" s="36">
        <v>12</v>
      </c>
      <c r="AB16" s="36" t="s">
        <v>34</v>
      </c>
      <c r="AC16" s="36">
        <v>12.5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12.5</v>
      </c>
      <c r="AL16" s="36" t="s">
        <v>34</v>
      </c>
      <c r="AM16" s="36">
        <v>13</v>
      </c>
      <c r="AN16" s="36">
        <v>13.5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6"/>
      <c r="Z30" s="36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>
        <v>0.77176588838352655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0.77176588838352655</v>
      </c>
      <c r="AP39" s="30">
        <f t="shared" si="1"/>
        <v>0</v>
      </c>
      <c r="AQ39" s="42">
        <f t="shared" si="2"/>
        <v>0.77176588838352655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1415</v>
      </c>
      <c r="G41" s="42">
        <f t="shared" si="3"/>
        <v>690.41</v>
      </c>
      <c r="H41" s="42">
        <f t="shared" si="3"/>
        <v>1914.2700000000002</v>
      </c>
      <c r="I41" s="42">
        <f t="shared" si="3"/>
        <v>9309.64</v>
      </c>
      <c r="J41" s="42">
        <f t="shared" si="3"/>
        <v>10578.5</v>
      </c>
      <c r="K41" s="42">
        <f t="shared" si="3"/>
        <v>855.49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2720</v>
      </c>
      <c r="R41" s="42">
        <f t="shared" si="3"/>
        <v>558</v>
      </c>
      <c r="S41" s="42">
        <f t="shared" si="3"/>
        <v>3030</v>
      </c>
      <c r="T41" s="42">
        <f t="shared" si="3"/>
        <v>0</v>
      </c>
      <c r="U41" s="42">
        <f t="shared" si="3"/>
        <v>950</v>
      </c>
      <c r="V41" s="42">
        <f t="shared" si="3"/>
        <v>165</v>
      </c>
      <c r="W41" s="42">
        <f t="shared" si="3"/>
        <v>820</v>
      </c>
      <c r="X41" s="42">
        <f t="shared" si="3"/>
        <v>0</v>
      </c>
      <c r="Y41" s="42">
        <f t="shared" si="3"/>
        <v>93.580000000000013</v>
      </c>
      <c r="Z41" s="42">
        <f t="shared" si="3"/>
        <v>0</v>
      </c>
      <c r="AA41" s="42">
        <f t="shared" si="3"/>
        <v>2313.5497493727676</v>
      </c>
      <c r="AB41" s="42">
        <f t="shared" si="3"/>
        <v>220.49</v>
      </c>
      <c r="AC41" s="42">
        <f t="shared" si="3"/>
        <v>2383.7698853113252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162.69499999999999</v>
      </c>
      <c r="AL41" s="42">
        <f t="shared" si="3"/>
        <v>0</v>
      </c>
      <c r="AM41" s="42">
        <f t="shared" si="3"/>
        <v>229.5</v>
      </c>
      <c r="AN41" s="42">
        <f t="shared" si="3"/>
        <v>93.015000000000001</v>
      </c>
      <c r="AO41" s="42">
        <f>SUM(AO12,AO18,AO24:AO37)</f>
        <v>23557.86286879571</v>
      </c>
      <c r="AP41" s="42">
        <f>SUM(AP12,AP18,AP24:AP37)</f>
        <v>14944.275</v>
      </c>
      <c r="AQ41" s="42">
        <f t="shared" si="2"/>
        <v>38502.137868795711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69</v>
      </c>
      <c r="AN46" s="19"/>
    </row>
    <row r="47" spans="2:43" x14ac:dyDescent="0.35">
      <c r="C47" s="1" t="s">
        <v>64</v>
      </c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2022-05-18T15:19:29Z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