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Q30" i="1" s="1"/>
  <c r="AP29" i="1"/>
  <c r="AO29" i="1"/>
  <c r="AQ29" i="1" s="1"/>
  <c r="AP28" i="1"/>
  <c r="AO28" i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Q19" i="1"/>
  <c r="AP19" i="1"/>
  <c r="AO19" i="1"/>
  <c r="AP18" i="1"/>
  <c r="AO18" i="1"/>
  <c r="AQ18" i="1" s="1"/>
  <c r="AP14" i="1"/>
  <c r="AO14" i="1"/>
  <c r="AP13" i="1"/>
  <c r="AO13" i="1"/>
  <c r="AP12" i="1"/>
  <c r="AO12" i="1"/>
  <c r="AQ34" i="1" l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<sst xmlns="http://schemas.openxmlformats.org/spreadsheetml/2006/main" count="365" uniqueCount="70">
  <si>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</si>
  <si>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</si>
  <si>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</si>
  <si>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</si>
  <si>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</si>
  <si>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</si>
  <si>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</si>
  <si>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</si>
  <si>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</si>
  <si>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</si>
  <si>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</si>
  <si>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</si>
  <si>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</si>
  <si>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</si>
  <si>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</si>
  <si>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</si>
  <si>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</si>
  <si>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</si>
  <si>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</si>
  <si>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</si>
  <si>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</si>
  <si>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</si>
  <si>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</si>
  <si>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</si>
  <si>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</si>
  <si>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</si>
  <si>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</si>
  <si>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</si>
  <si>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</si>
  <si>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</si>
  <si>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</si>
  <si>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</si>
  <si>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</si>
  <si>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</si>
  <si>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</si>
  <si>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</si>
  <si>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</si>
  <si>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</si>
  <si>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</si>
  <si>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</si>
  <si>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</si>
  <si>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</si>
  <si>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</si>
  <si>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</si>
  <si>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</si>
  <si>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</si>
  <si>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</si>
  <si>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</si>
  <si>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</si>
  <si>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</si>
  <si>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</si>
  <si>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</si>
  <si>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</si>
  <si>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</si>
  <si>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</si>
  <si>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</si>
  <si>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</si>
  <si>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</si>
  <si>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</si>
  <si>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</si>
  <si>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</si>
  <si>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</si>
  <si>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</si>
  <si>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</si>
  <si>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R.M.N°463-2021-PRODUCE, R.M.N°167-2022-PRODUCE</t>
  </si>
  <si>
    <t>SM</t>
  </si>
  <si>
    <t xml:space="preserve">        Fecha  : 07/05/2022</t>
  </si>
  <si>
    <t>Callao, 08 de mayo del 2022</t>
  </si>
  <si>
    <t>Puerto de Iloo por informar</t>
  </si>
  <si>
    <t>CPT/jsr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</si>
</sst>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7"/>
  <sheetViews>
    <sheetView tabSelected="1" topLeftCell="AC1" zoomScale="23" zoomScaleNormal="23" workbookViewId="0">
      <selection activeCell="AM15" sqref="AM15:AN16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7791.85</v>
      </c>
      <c r="J12" s="30">
        <v>0</v>
      </c>
      <c r="K12" s="30">
        <v>52.450084231048564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5000</v>
      </c>
      <c r="R12" s="30">
        <v>490</v>
      </c>
      <c r="S12" s="30">
        <v>2545</v>
      </c>
      <c r="T12" s="30">
        <v>1139</v>
      </c>
      <c r="U12" s="30">
        <v>0</v>
      </c>
      <c r="V12" s="30">
        <v>0</v>
      </c>
      <c r="W12" s="30">
        <v>3590</v>
      </c>
      <c r="X12" s="30">
        <v>4671</v>
      </c>
      <c r="Y12" s="30">
        <v>6520.630000000001</v>
      </c>
      <c r="Z12" s="30">
        <v>2555.895</v>
      </c>
      <c r="AA12" s="30">
        <v>3750.0000000000005</v>
      </c>
      <c r="AB12" s="30">
        <v>0</v>
      </c>
      <c r="AC12" s="30">
        <v>9466.534090558318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1524.095</v>
      </c>
      <c r="AN12" s="30">
        <v>681.09499999999991</v>
      </c>
      <c r="AO12" s="30">
        <f>SUMIF($C$11:$AN$11,"Ind",C12:AN12)</f>
        <v>40240.55917478937</v>
      </c>
      <c r="AP12" s="30">
        <f>SUMIF($C$11:$AN$11,"I.Mad",C12:AN12)</f>
        <v>9536.99</v>
      </c>
      <c r="AQ12" s="30">
        <f>SUM(AO12:AP12)</f>
        <v>49777.549174789368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20</v>
      </c>
      <c r="J13" s="30" t="s">
        <v>34</v>
      </c>
      <c r="K13" s="30">
        <v>12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28</v>
      </c>
      <c r="R13" s="30">
        <v>5</v>
      </c>
      <c r="S13" s="30">
        <v>11</v>
      </c>
      <c r="T13" s="30">
        <v>16</v>
      </c>
      <c r="U13" s="30" t="s">
        <v>34</v>
      </c>
      <c r="V13" s="30" t="s">
        <v>34</v>
      </c>
      <c r="W13" s="30">
        <v>16</v>
      </c>
      <c r="X13" s="30">
        <v>62</v>
      </c>
      <c r="Y13" s="30">
        <v>17</v>
      </c>
      <c r="Z13" s="30">
        <v>52</v>
      </c>
      <c r="AA13" s="30">
        <v>22</v>
      </c>
      <c r="AB13" s="30" t="s">
        <v>34</v>
      </c>
      <c r="AC13" s="30">
        <v>25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9</v>
      </c>
      <c r="AN13" s="30">
        <v>7</v>
      </c>
      <c r="AO13" s="30">
        <f>SUMIF($C$11:$AN$11,"Ind*",C13:AN13)</f>
        <v>160</v>
      </c>
      <c r="AP13" s="30">
        <f>SUMIF($C$11:$AN$11,"I.Mad",C13:AN13)</f>
        <v>142</v>
      </c>
      <c r="AQ13" s="30">
        <f>SUM(AO13:AP13)</f>
        <v>302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7</v>
      </c>
      <c r="J14" s="30" t="s">
        <v>34</v>
      </c>
      <c r="K14" s="30" t="s">
        <v>65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7</v>
      </c>
      <c r="R14" s="30">
        <v>3</v>
      </c>
      <c r="S14" s="30" t="s">
        <v>65</v>
      </c>
      <c r="T14" s="30">
        <v>9</v>
      </c>
      <c r="U14" s="30" t="s">
        <v>34</v>
      </c>
      <c r="V14" s="30" t="s">
        <v>34</v>
      </c>
      <c r="W14" s="30">
        <v>2</v>
      </c>
      <c r="X14" s="30">
        <v>7</v>
      </c>
      <c r="Y14" s="30">
        <v>9</v>
      </c>
      <c r="Z14" s="30">
        <v>6</v>
      </c>
      <c r="AA14" s="30">
        <v>7</v>
      </c>
      <c r="AB14" s="30" t="s">
        <v>34</v>
      </c>
      <c r="AC14" s="30">
        <v>10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>
        <v>3</v>
      </c>
      <c r="AO14" s="30">
        <f>SUMIF($C$11:$AN$11,"Ind*",C14:AN14)</f>
        <v>45</v>
      </c>
      <c r="AP14" s="30">
        <f>SUMIF($C$11:$AN$11,"I.Mad",C14:AN14)</f>
        <v>28</v>
      </c>
      <c r="AQ14" s="30">
        <f>SUM(AO14:AP14)</f>
        <v>73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52.450084231048564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35.195986229837381</v>
      </c>
      <c r="R15" s="30">
        <v>33.179128527529883</v>
      </c>
      <c r="S15" s="30" t="s">
        <v>34</v>
      </c>
      <c r="T15" s="30">
        <v>48.247837017475085</v>
      </c>
      <c r="U15" s="30" t="s">
        <v>34</v>
      </c>
      <c r="V15" s="30" t="s">
        <v>34</v>
      </c>
      <c r="W15" s="30">
        <v>56.834155248305677</v>
      </c>
      <c r="X15" s="30">
        <v>53.225757109320682</v>
      </c>
      <c r="Y15" s="30">
        <v>42.762474359055929</v>
      </c>
      <c r="Z15" s="30">
        <v>41.863664670302768</v>
      </c>
      <c r="AA15" s="30">
        <v>6.7897486522727331</v>
      </c>
      <c r="AB15" s="30" t="s">
        <v>34</v>
      </c>
      <c r="AC15" s="30">
        <v>14.499084554824371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71.241604838593929</v>
      </c>
      <c r="AN15" s="30">
        <v>55.069283226676923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>
        <v>12</v>
      </c>
      <c r="S16" s="36" t="s">
        <v>34</v>
      </c>
      <c r="T16" s="36">
        <v>12</v>
      </c>
      <c r="U16" s="36" t="s">
        <v>34</v>
      </c>
      <c r="V16" s="36" t="s">
        <v>34</v>
      </c>
      <c r="W16" s="36">
        <v>11.5</v>
      </c>
      <c r="X16" s="36">
        <v>11.5</v>
      </c>
      <c r="Y16" s="36">
        <v>12</v>
      </c>
      <c r="Z16" s="36">
        <v>12</v>
      </c>
      <c r="AA16" s="36">
        <v>13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11.5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7791.85</v>
      </c>
      <c r="J41" s="42">
        <f t="shared" si="3"/>
        <v>0</v>
      </c>
      <c r="K41" s="42">
        <f t="shared" si="3"/>
        <v>52.450084231048564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5000</v>
      </c>
      <c r="R41" s="42">
        <f t="shared" si="3"/>
        <v>490</v>
      </c>
      <c r="S41" s="42">
        <f t="shared" si="3"/>
        <v>2545</v>
      </c>
      <c r="T41" s="42">
        <f t="shared" si="3"/>
        <v>1139</v>
      </c>
      <c r="U41" s="42">
        <f t="shared" si="3"/>
        <v>0</v>
      </c>
      <c r="V41" s="42">
        <f t="shared" si="3"/>
        <v>0</v>
      </c>
      <c r="W41" s="42">
        <f t="shared" si="3"/>
        <v>3590</v>
      </c>
      <c r="X41" s="42">
        <f t="shared" si="3"/>
        <v>4671</v>
      </c>
      <c r="Y41" s="42">
        <f t="shared" si="3"/>
        <v>6520.630000000001</v>
      </c>
      <c r="Z41" s="42">
        <f t="shared" si="3"/>
        <v>2555.895</v>
      </c>
      <c r="AA41" s="42">
        <f t="shared" si="3"/>
        <v>3750.0000000000005</v>
      </c>
      <c r="AB41" s="42">
        <f t="shared" si="3"/>
        <v>0</v>
      </c>
      <c r="AC41" s="42">
        <f t="shared" si="3"/>
        <v>9466.534090558318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1524.095</v>
      </c>
      <c r="AN41" s="42">
        <f t="shared" si="3"/>
        <v>681.09499999999991</v>
      </c>
      <c r="AO41" s="42">
        <f>SUM(AO12,AO18,AO24:AO37)</f>
        <v>40240.55917478937</v>
      </c>
      <c r="AP41" s="42">
        <f>SUM(AP12,AP18,AP24:AP37)</f>
        <v>9536.99</v>
      </c>
      <c r="AQ41" s="42">
        <f t="shared" si="2"/>
        <v>49777.549174789368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69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  <row r="47" spans="2:43" x14ac:dyDescent="0.35">
      <c r="C47" s="1" t="s">
        <v>68</v>
      </c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2022-05-09T16:58:28Z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