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904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Q38" i="1" s="1"/>
  <c r="AP37" i="1"/>
  <c r="AO37" i="1"/>
  <c r="AQ37" i="1" s="1"/>
  <c r="AP36" i="1"/>
  <c r="AO36" i="1"/>
  <c r="AP35" i="1"/>
  <c r="AO35" i="1"/>
  <c r="AQ35" i="1" s="1"/>
  <c r="AP34" i="1"/>
  <c r="AO34" i="1"/>
  <c r="AP33" i="1"/>
  <c r="AO33" i="1"/>
  <c r="AQ33" i="1" s="1"/>
  <c r="AP32" i="1"/>
  <c r="AO32" i="1"/>
  <c r="AP31" i="1"/>
  <c r="AO31" i="1"/>
  <c r="AQ31" i="1" s="1"/>
  <c r="AP30" i="1"/>
  <c r="AO30" i="1"/>
  <c r="AQ30" i="1" s="1"/>
  <c r="AP29" i="1"/>
  <c r="AO29" i="1"/>
  <c r="AQ29" i="1" s="1"/>
  <c r="AP28" i="1"/>
  <c r="AO28" i="1"/>
  <c r="AQ27" i="1"/>
  <c r="AP27" i="1"/>
  <c r="AO27" i="1"/>
  <c r="AP26" i="1"/>
  <c r="AQ26" i="1" s="1"/>
  <c r="AO26" i="1"/>
  <c r="AP25" i="1"/>
  <c r="AO25" i="1"/>
  <c r="AQ25" i="1" s="1"/>
  <c r="AP24" i="1"/>
  <c r="AO24" i="1"/>
  <c r="AQ24" i="1" s="1"/>
  <c r="AQ20" i="1"/>
  <c r="AP20" i="1"/>
  <c r="AO20" i="1"/>
  <c r="AQ19" i="1"/>
  <c r="AP19" i="1"/>
  <c r="AO19" i="1"/>
  <c r="AP18" i="1"/>
  <c r="AO18" i="1"/>
  <c r="AQ18" i="1" s="1"/>
  <c r="AP14" i="1"/>
  <c r="AO14" i="1"/>
  <c r="AP13" i="1"/>
  <c r="AO13" i="1"/>
  <c r="AP12" i="1"/>
  <c r="AO12" i="1"/>
  <c r="AQ34" i="1" l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<sst xmlns="http://schemas.openxmlformats.org/spreadsheetml/2006/main" count="365" uniqueCount="70">
  <si>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</si>
  <si>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</si>
  <si>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</si>
  <si>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</si>
  <si>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</si>
  <si>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</si>
  <si>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</si>
  <si>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</si>
  <si>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</si>
  <si>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</si>
  <si>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</si>
  <si>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</si>
  <si>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</si>
  <si>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</si>
  <si>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</si>
  <si>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</si>
  <si>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</si>
  <si>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</si>
  <si>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</si>
  <si>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</si>
  <si>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</si>
  <si>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</si>
  <si>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</si>
  <si>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</si>
  <si>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</si>
  <si>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</si>
  <si>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</si>
  <si>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</si>
  <si>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</si>
  <si>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</si>
  <si>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</si>
  <si>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</si>
  <si>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</si>
  <si>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</si>
  <si>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</si>
  <si>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</si>
  <si>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</si>
  <si>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</si>
  <si>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</si>
  <si>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</si>
  <si>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</si>
  <si>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</si>
  <si>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</si>
  <si>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</si>
  <si>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</si>
  <si>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</si>
  <si>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</si>
  <si>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</si>
  <si>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</si>
  <si>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</si>
  <si>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</si>
  <si>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</si>
  <si>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</si>
  <si>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</si>
  <si>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</si>
  <si>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</si>
  <si>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</si>
  <si>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</si>
  <si>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</si>
  <si>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</si>
  <si>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</si>
  <si>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</si>
  <si>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</si>
  <si>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</si>
  <si>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R.M.N°463-2021-PRODUCE, R.M.N°167-2022-PRODUCE</t>
  </si>
  <si>
    <t>SM</t>
  </si>
  <si>
    <t xml:space="preserve">        Fecha  : 07/05/2022</t>
  </si>
  <si>
    <t>Callao, 08 de mayo del 2022</t>
  </si>
  <si>
    <t>Puerto de Iloo por informar</t>
  </si>
  <si>
    <t>CPT/jsr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</si>
</sst>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hh:mm"/>
    <numFmt numFmtId="166" formatCode="dd/mm/yyyy\ hh:mm"/>
    <numFmt numFmtId="167" formatCode="h:mm:ss\ AM/PM;@"/>
    <numFmt numFmtId="168" formatCode="0.000"/>
    <numFmt numFmtId="169" formatCode="0.0"/>
  </numFmts>
  <fonts count="25" x14ac:knownFonts="1">
    <font>
      <sz val="10"/>
      <name val="Arial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1" fillId="0" borderId="0"/>
    <xf numFmtId="164" fontId="24" fillId="0" borderId="0" applyBorder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0" fontId="4" fillId="0" borderId="0" xfId="8" applyFont="1" applyAlignment="1" applyProtection="1"/>
    <xf numFmtId="0" fontId="6" fillId="0" borderId="0" xfId="0" applyFont="1"/>
    <xf numFmtId="0" fontId="7" fillId="0" borderId="0" xfId="0" applyFont="1"/>
    <xf numFmtId="0" fontId="8" fillId="0" borderId="0" xfId="0" applyFont="1"/>
    <xf numFmtId="165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/>
    <xf numFmtId="1" fontId="14" fillId="0" borderId="0" xfId="0" applyNumberFormat="1" applyFont="1"/>
    <xf numFmtId="166" fontId="12" fillId="0" borderId="0" xfId="0" applyNumberFormat="1" applyFont="1"/>
    <xf numFmtId="0" fontId="15" fillId="0" borderId="0" xfId="0" applyFont="1"/>
    <xf numFmtId="0" fontId="7" fillId="0" borderId="0" xfId="0" applyFont="1" applyBorder="1"/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6" fillId="0" borderId="0" xfId="0" applyFont="1"/>
    <xf numFmtId="0" fontId="17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/>
    <xf numFmtId="0" fontId="14" fillId="0" borderId="4" xfId="0" applyFont="1" applyBorder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2" xfId="0" applyNumberFormat="1" applyFont="1" applyBorder="1" applyAlignment="1">
      <alignment horizontal="center"/>
    </xf>
    <xf numFmtId="1" fontId="3" fillId="0" borderId="0" xfId="0" applyNumberFormat="1" applyFont="1"/>
    <xf numFmtId="0" fontId="3" fillId="0" borderId="0" xfId="0" applyFont="1" applyBorder="1"/>
    <xf numFmtId="0" fontId="14" fillId="0" borderId="2" xfId="0" applyFont="1" applyBorder="1" applyAlignment="1">
      <alignment horizontal="left"/>
    </xf>
    <xf numFmtId="168" fontId="3" fillId="0" borderId="0" xfId="0" applyNumberFormat="1" applyFont="1"/>
    <xf numFmtId="0" fontId="19" fillId="3" borderId="2" xfId="0" applyFont="1" applyFill="1" applyBorder="1" applyAlignment="1">
      <alignment horizontal="center"/>
    </xf>
    <xf numFmtId="169" fontId="18" fillId="0" borderId="2" xfId="0" applyNumberFormat="1" applyFont="1" applyBorder="1" applyAlignment="1">
      <alignment horizontal="center"/>
    </xf>
    <xf numFmtId="0" fontId="14" fillId="2" borderId="6" xfId="0" applyFont="1" applyFill="1" applyBorder="1" applyAlignment="1">
      <alignment horizontal="left"/>
    </xf>
    <xf numFmtId="0" fontId="11" fillId="0" borderId="7" xfId="0" applyFont="1" applyBorder="1" applyAlignment="1">
      <alignment horizontal="center"/>
    </xf>
    <xf numFmtId="169" fontId="18" fillId="0" borderId="7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4" fillId="0" borderId="2" xfId="0" applyFont="1" applyBorder="1"/>
    <xf numFmtId="169" fontId="18" fillId="0" borderId="4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169" fontId="11" fillId="2" borderId="4" xfId="0" applyNumberFormat="1" applyFont="1" applyFill="1" applyBorder="1" applyAlignment="1">
      <alignment horizontal="center" wrapText="1"/>
    </xf>
    <xf numFmtId="169" fontId="20" fillId="2" borderId="4" xfId="0" applyNumberFormat="1" applyFont="1" applyFill="1" applyBorder="1" applyAlignment="1">
      <alignment horizontal="center" wrapText="1"/>
    </xf>
    <xf numFmtId="169" fontId="20" fillId="0" borderId="4" xfId="0" applyNumberFormat="1" applyFont="1" applyBorder="1" applyAlignment="1">
      <alignment horizontal="center" wrapText="1"/>
    </xf>
    <xf numFmtId="169" fontId="16" fillId="0" borderId="2" xfId="0" applyNumberFormat="1" applyFont="1" applyBorder="1" applyAlignment="1">
      <alignment horizontal="center"/>
    </xf>
    <xf numFmtId="16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/>
    <xf numFmtId="169" fontId="2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1" fontId="7" fillId="0" borderId="0" xfId="0" applyNumberFormat="1" applyFont="1" applyBorder="1" applyAlignment="1">
      <alignment horizontal="center"/>
    </xf>
    <xf numFmtId="0" fontId="14" fillId="0" borderId="0" xfId="0" applyFont="1"/>
    <xf numFmtId="1" fontId="22" fillId="0" borderId="0" xfId="0" applyNumberFormat="1" applyFont="1" applyBorder="1" applyProtection="1">
      <protection locked="0"/>
    </xf>
    <xf numFmtId="1" fontId="18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4" fillId="0" borderId="0" xfId="0" applyFont="1" applyBorder="1" applyAlignment="1"/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9" fontId="18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5" fontId="10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</cellXfs>
  <cellStyles count="9">
    <cellStyle name="Estilo 1" xfId="1"/>
    <cellStyle name="Euro" xfId="2"/>
    <cellStyle name="Excel Built-in Explanatory Text" xfId="8"/>
    <cellStyle name="Normal" xfId="0" builtinId="0"/>
    <cellStyle name="Normal 2" xfId="3"/>
    <cellStyle name="Normal 2 2" xfId="4"/>
    <cellStyle name="Normal 3" xfId="5"/>
    <cellStyle name="Normal 4" xfId="6"/>
    <cellStyle name="Norma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7"/>
  <sheetViews>
    <sheetView tabSelected="1" topLeftCell="AC1" zoomScale="23" zoomScaleNormal="23" workbookViewId="0">
      <selection activeCell="AM15" sqref="AM15:AN16"/>
    </sheetView>
  </sheetViews>
  <sheetFormatPr baseColWidth="10" defaultColWidth="11.425781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66</v>
      </c>
      <c r="AP8" s="69"/>
      <c r="AQ8" s="69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7791.85</v>
      </c>
      <c r="J12" s="30">
        <v>0</v>
      </c>
      <c r="K12" s="30">
        <v>52.450084231048564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5000</v>
      </c>
      <c r="R12" s="30">
        <v>490</v>
      </c>
      <c r="S12" s="30">
        <v>2545</v>
      </c>
      <c r="T12" s="30">
        <v>1139</v>
      </c>
      <c r="U12" s="30">
        <v>0</v>
      </c>
      <c r="V12" s="30">
        <v>0</v>
      </c>
      <c r="W12" s="30">
        <v>3590</v>
      </c>
      <c r="X12" s="30">
        <v>4671</v>
      </c>
      <c r="Y12" s="30">
        <v>6520.630000000001</v>
      </c>
      <c r="Z12" s="30">
        <v>2555.895</v>
      </c>
      <c r="AA12" s="30">
        <v>3750.0000000000005</v>
      </c>
      <c r="AB12" s="30">
        <v>0</v>
      </c>
      <c r="AC12" s="30">
        <v>9466.534090558318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1524.095</v>
      </c>
      <c r="AN12" s="30">
        <v>681.09499999999991</v>
      </c>
      <c r="AO12" s="30">
        <f>SUMIF($C$11:$AN$11,"Ind",C12:AN12)</f>
        <v>40240.55917478937</v>
      </c>
      <c r="AP12" s="30">
        <f>SUMIF($C$11:$AN$11,"I.Mad",C12:AN12)</f>
        <v>9536.99</v>
      </c>
      <c r="AQ12" s="30">
        <f>SUM(AO12:AP12)</f>
        <v>49777.549174789368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>
        <v>20</v>
      </c>
      <c r="J13" s="30" t="s">
        <v>34</v>
      </c>
      <c r="K13" s="30">
        <v>12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>
        <v>28</v>
      </c>
      <c r="R13" s="30">
        <v>5</v>
      </c>
      <c r="S13" s="30">
        <v>11</v>
      </c>
      <c r="T13" s="30">
        <v>16</v>
      </c>
      <c r="U13" s="30" t="s">
        <v>34</v>
      </c>
      <c r="V13" s="30" t="s">
        <v>34</v>
      </c>
      <c r="W13" s="30">
        <v>16</v>
      </c>
      <c r="X13" s="30">
        <v>62</v>
      </c>
      <c r="Y13" s="30">
        <v>17</v>
      </c>
      <c r="Z13" s="30">
        <v>52</v>
      </c>
      <c r="AA13" s="30">
        <v>22</v>
      </c>
      <c r="AB13" s="30" t="s">
        <v>34</v>
      </c>
      <c r="AC13" s="30">
        <v>25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>
        <v>9</v>
      </c>
      <c r="AN13" s="30">
        <v>7</v>
      </c>
      <c r="AO13" s="30">
        <f>SUMIF($C$11:$AN$11,"Ind*",C13:AN13)</f>
        <v>160</v>
      </c>
      <c r="AP13" s="30">
        <f>SUMIF($C$11:$AN$11,"I.Mad",C13:AN13)</f>
        <v>142</v>
      </c>
      <c r="AQ13" s="30">
        <f>SUM(AO13:AP13)</f>
        <v>302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>
        <v>7</v>
      </c>
      <c r="J14" s="30" t="s">
        <v>34</v>
      </c>
      <c r="K14" s="30" t="s">
        <v>65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>
        <v>7</v>
      </c>
      <c r="R14" s="30">
        <v>3</v>
      </c>
      <c r="S14" s="30" t="s">
        <v>65</v>
      </c>
      <c r="T14" s="30">
        <v>9</v>
      </c>
      <c r="U14" s="30" t="s">
        <v>34</v>
      </c>
      <c r="V14" s="30" t="s">
        <v>34</v>
      </c>
      <c r="W14" s="30">
        <v>2</v>
      </c>
      <c r="X14" s="30">
        <v>7</v>
      </c>
      <c r="Y14" s="30">
        <v>9</v>
      </c>
      <c r="Z14" s="30">
        <v>6</v>
      </c>
      <c r="AA14" s="30">
        <v>7</v>
      </c>
      <c r="AB14" s="30" t="s">
        <v>34</v>
      </c>
      <c r="AC14" s="30">
        <v>10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>
        <v>3</v>
      </c>
      <c r="AN14" s="30">
        <v>3</v>
      </c>
      <c r="AO14" s="30">
        <f>SUMIF($C$11:$AN$11,"Ind*",C14:AN14)</f>
        <v>45</v>
      </c>
      <c r="AP14" s="30">
        <f>SUMIF($C$11:$AN$11,"I.Mad",C14:AN14)</f>
        <v>28</v>
      </c>
      <c r="AQ14" s="30">
        <f>SUM(AO14:AP14)</f>
        <v>73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>
        <v>52.450084231048564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>
        <v>35.195986229837381</v>
      </c>
      <c r="R15" s="30">
        <v>33.179128527529883</v>
      </c>
      <c r="S15" s="30" t="s">
        <v>34</v>
      </c>
      <c r="T15" s="30">
        <v>48.247837017475085</v>
      </c>
      <c r="U15" s="30" t="s">
        <v>34</v>
      </c>
      <c r="V15" s="30" t="s">
        <v>34</v>
      </c>
      <c r="W15" s="30">
        <v>56.834155248305677</v>
      </c>
      <c r="X15" s="30">
        <v>53.225757109320682</v>
      </c>
      <c r="Y15" s="30">
        <v>42.762474359055929</v>
      </c>
      <c r="Z15" s="30">
        <v>41.863664670302768</v>
      </c>
      <c r="AA15" s="30">
        <v>6.7897486522727331</v>
      </c>
      <c r="AB15" s="30" t="s">
        <v>34</v>
      </c>
      <c r="AC15" s="30">
        <v>14.499084554824371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>
        <v>71.241604838593929</v>
      </c>
      <c r="AN15" s="30">
        <v>55.069283226676923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>
        <v>12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>
        <v>12</v>
      </c>
      <c r="R16" s="36">
        <v>12</v>
      </c>
      <c r="S16" s="36" t="s">
        <v>34</v>
      </c>
      <c r="T16" s="36">
        <v>12</v>
      </c>
      <c r="U16" s="36" t="s">
        <v>34</v>
      </c>
      <c r="V16" s="36" t="s">
        <v>34</v>
      </c>
      <c r="W16" s="36">
        <v>11.5</v>
      </c>
      <c r="X16" s="36">
        <v>11.5</v>
      </c>
      <c r="Y16" s="36">
        <v>12</v>
      </c>
      <c r="Z16" s="36">
        <v>12</v>
      </c>
      <c r="AA16" s="36">
        <v>13</v>
      </c>
      <c r="AB16" s="36" t="s">
        <v>34</v>
      </c>
      <c r="AC16" s="36">
        <v>12.5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>
        <v>11.5</v>
      </c>
      <c r="AN16" s="36">
        <v>11.5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7791.85</v>
      </c>
      <c r="J41" s="42">
        <f t="shared" si="3"/>
        <v>0</v>
      </c>
      <c r="K41" s="42">
        <f t="shared" si="3"/>
        <v>52.450084231048564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5000</v>
      </c>
      <c r="R41" s="42">
        <f t="shared" si="3"/>
        <v>490</v>
      </c>
      <c r="S41" s="42">
        <f t="shared" si="3"/>
        <v>2545</v>
      </c>
      <c r="T41" s="42">
        <f t="shared" si="3"/>
        <v>1139</v>
      </c>
      <c r="U41" s="42">
        <f t="shared" si="3"/>
        <v>0</v>
      </c>
      <c r="V41" s="42">
        <f t="shared" si="3"/>
        <v>0</v>
      </c>
      <c r="W41" s="42">
        <f t="shared" si="3"/>
        <v>3590</v>
      </c>
      <c r="X41" s="42">
        <f t="shared" si="3"/>
        <v>4671</v>
      </c>
      <c r="Y41" s="42">
        <f t="shared" si="3"/>
        <v>6520.630000000001</v>
      </c>
      <c r="Z41" s="42">
        <f t="shared" si="3"/>
        <v>2555.895</v>
      </c>
      <c r="AA41" s="42">
        <f t="shared" si="3"/>
        <v>3750.0000000000005</v>
      </c>
      <c r="AB41" s="42">
        <f t="shared" si="3"/>
        <v>0</v>
      </c>
      <c r="AC41" s="42">
        <f t="shared" si="3"/>
        <v>9466.534090558318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1524.095</v>
      </c>
      <c r="AN41" s="42">
        <f t="shared" si="3"/>
        <v>681.09499999999991</v>
      </c>
      <c r="AO41" s="42">
        <f>SUM(AO12,AO18,AO24:AO37)</f>
        <v>40240.55917478937</v>
      </c>
      <c r="AP41" s="42">
        <f>SUM(AP12,AP18,AP24:AP37)</f>
        <v>9536.99</v>
      </c>
      <c r="AQ41" s="42">
        <f t="shared" si="2"/>
        <v>49777.549174789368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16.3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69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67</v>
      </c>
      <c r="AN46" s="19"/>
    </row>
    <row r="47" spans="2:43" x14ac:dyDescent="0.35">
      <c r="C47" s="1" t="s">
        <v>68</v>
      </c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2022-05-09T16:58:28Z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