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O31" i="1"/>
  <c r="AP30" i="1"/>
  <c r="AO30" i="1"/>
  <c r="AQ30" i="1" s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Q20" i="1" s="1"/>
  <c r="AO20" i="1"/>
  <c r="AP19" i="1"/>
  <c r="AO19" i="1"/>
  <c r="AQ19" i="1" s="1"/>
  <c r="AP18" i="1"/>
  <c r="AO18" i="1"/>
  <c r="AQ18" i="1" s="1"/>
  <c r="AP14" i="1"/>
  <c r="AO14" i="1"/>
  <c r="AP13" i="1"/>
  <c r="AO13" i="1"/>
  <c r="AP12" i="1"/>
  <c r="AO12" i="1"/>
  <c r="AQ29" i="1" l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<sst xmlns="http://schemas.openxmlformats.org/spreadsheetml/2006/main" count="353" uniqueCount="69">
  <si>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</si>
  <si>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</si>
  <si>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</si>
  <si>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</si>
  <si>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</si>
  <si>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</si>
  <si>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</si>
  <si>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</si>
  <si>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</si>
  <si>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</si>
  <si>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</si>
  <si>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</si>
  <si>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</si>
  <si>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</si>
  <si>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</si>
  <si>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</si>
  <si>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</si>
  <si>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</si>
  <si>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</si>
  <si>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</si>
  <si>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</si>
  <si>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</si>
  <si>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</si>
  <si>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</si>
  <si>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</si>
  <si>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</si>
  <si>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</si>
  <si>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</si>
  <si>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</si>
  <si>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</si>
  <si>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</si>
  <si>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</si>
  <si>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</si>
  <si>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</si>
  <si>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</si>
  <si>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</si>
  <si>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</si>
  <si>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</si>
  <si>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</si>
  <si>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</si>
  <si>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</si>
  <si>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</si>
  <si>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</si>
  <si>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</si>
  <si>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</si>
  <si>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</si>
  <si>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</si>
  <si>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</si>
  <si>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</si>
  <si>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</si>
  <si>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</si>
  <si>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</si>
  <si>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</si>
  <si>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</si>
  <si>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</si>
  <si>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</si>
  <si>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</si>
  <si>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</si>
  <si>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</si>
  <si>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</si>
  <si>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</si>
  <si>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</si>
  <si>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</si>
  <si>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R.M.N°380-2021-PRODUCE</t>
  </si>
  <si>
    <t xml:space="preserve">           Atención: Sr. Jorge Luis Prado Palomino</t>
  </si>
  <si>
    <t>SM</t>
  </si>
  <si>
    <t>AGUJILLA</t>
  </si>
  <si>
    <t>Callao, 08 de diciembre del 2021</t>
  </si>
  <si>
    <t xml:space="preserve">        Fecha  :07/12/2021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</si>
</sst>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5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4" fillId="0" borderId="0"/>
    <xf numFmtId="0" fontId="23" fillId="0" borderId="0"/>
    <xf numFmtId="0" fontId="24" fillId="0" borderId="0"/>
    <xf numFmtId="169" fontId="24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1" fontId="13" fillId="0" borderId="0" xfId="0" applyNumberFormat="1" applyFont="1"/>
    <xf numFmtId="165" fontId="11" fillId="0" borderId="0" xfId="0" applyNumberFormat="1" applyFont="1"/>
    <xf numFmtId="0" fontId="14" fillId="0" borderId="0" xfId="0" applyFont="1"/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/>
    <xf numFmtId="0" fontId="13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Border="1"/>
    <xf numFmtId="0" fontId="13" fillId="0" borderId="2" xfId="0" applyFont="1" applyBorder="1" applyAlignment="1">
      <alignment horizontal="left"/>
    </xf>
    <xf numFmtId="167" fontId="2" fillId="0" borderId="0" xfId="0" applyNumberFormat="1" applyFont="1"/>
    <xf numFmtId="0" fontId="18" fillId="3" borderId="2" xfId="0" applyFont="1" applyFill="1" applyBorder="1" applyAlignment="1">
      <alignment horizontal="center"/>
    </xf>
    <xf numFmtId="168" fontId="17" fillId="0" borderId="2" xfId="0" applyNumberFormat="1" applyFont="1" applyBorder="1" applyAlignment="1">
      <alignment horizontal="center"/>
    </xf>
    <xf numFmtId="0" fontId="13" fillId="2" borderId="6" xfId="0" applyFont="1" applyFill="1" applyBorder="1" applyAlignment="1">
      <alignment horizontal="left"/>
    </xf>
    <xf numFmtId="0" fontId="10" fillId="0" borderId="7" xfId="0" applyFont="1" applyBorder="1" applyAlignment="1">
      <alignment horizontal="center"/>
    </xf>
    <xf numFmtId="168" fontId="17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2" xfId="0" applyFont="1" applyBorder="1"/>
    <xf numFmtId="168" fontId="17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8" fontId="10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5" fillId="0" borderId="2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/>
    <xf numFmtId="168" fontId="2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center"/>
    </xf>
    <xf numFmtId="0" fontId="13" fillId="0" borderId="0" xfId="0" applyFont="1"/>
    <xf numFmtId="1" fontId="21" fillId="0" borderId="0" xfId="0" applyNumberFormat="1" applyFont="1" applyBorder="1" applyProtection="1">
      <protection locked="0"/>
    </xf>
    <xf numFmtId="1" fontId="17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3" fillId="0" borderId="0" xfId="0" applyFont="1" applyBorder="1" applyAlignment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</cellXfs>
  <cellStyles count="6">
    <cellStyle name="Estilo 1" xfId="3"/>
    <cellStyle name="Euro" xfId="4"/>
    <cellStyle name="Normal" xfId="0" builtinId="0"/>
    <cellStyle name="Normal 2" xfId="5"/>
    <cellStyle name="Normal 3" xfId="2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Z25" sqref="Z2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64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68</v>
      </c>
      <c r="AP8" s="69"/>
      <c r="AQ8" s="69"/>
    </row>
    <row r="9" spans="2:48" ht="27.75" x14ac:dyDescent="0.4">
      <c r="B9" s="4" t="s">
        <v>6</v>
      </c>
      <c r="C9" s="17" t="s">
        <v>63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1257.105</v>
      </c>
      <c r="H12" s="30">
        <v>439.39</v>
      </c>
      <c r="I12" s="30">
        <v>4492.84</v>
      </c>
      <c r="J12" s="30">
        <v>4210.25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5255</v>
      </c>
      <c r="R12" s="30">
        <v>105</v>
      </c>
      <c r="S12" s="30">
        <v>4587.8050000000003</v>
      </c>
      <c r="T12" s="30">
        <v>0</v>
      </c>
      <c r="U12" s="30">
        <v>1760</v>
      </c>
      <c r="V12" s="30">
        <v>420</v>
      </c>
      <c r="W12" s="30">
        <v>7083</v>
      </c>
      <c r="X12" s="30">
        <v>0</v>
      </c>
      <c r="Y12" s="30">
        <v>8328.944789610734</v>
      </c>
      <c r="Z12" s="30">
        <v>848.78154531116786</v>
      </c>
      <c r="AA12" s="30">
        <v>3460.904</v>
      </c>
      <c r="AB12" s="30">
        <v>0</v>
      </c>
      <c r="AC12" s="30">
        <v>1305.614606979331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1150.075</v>
      </c>
      <c r="AN12" s="30">
        <v>384.04</v>
      </c>
      <c r="AO12" s="30">
        <f>SUMIF($C$11:$AN$11,"Ind",C12:AN12)</f>
        <v>38681.288396590062</v>
      </c>
      <c r="AP12" s="30">
        <f>SUMIF($C$11:$AN$11,"I.Mad",C12:AN12)</f>
        <v>6407.4615453111683</v>
      </c>
      <c r="AQ12" s="30">
        <f>SUM(AO12:AP12)</f>
        <v>45088.749941901231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11</v>
      </c>
      <c r="H13" s="30">
        <v>8</v>
      </c>
      <c r="I13" s="30">
        <v>54</v>
      </c>
      <c r="J13" s="30">
        <v>64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18</v>
      </c>
      <c r="R13" s="30">
        <v>1</v>
      </c>
      <c r="S13" s="30">
        <v>17</v>
      </c>
      <c r="T13" s="30" t="s">
        <v>33</v>
      </c>
      <c r="U13" s="30">
        <v>7</v>
      </c>
      <c r="V13" s="30">
        <v>5</v>
      </c>
      <c r="W13" s="30">
        <v>29</v>
      </c>
      <c r="X13" s="30" t="s">
        <v>33</v>
      </c>
      <c r="Y13" s="30">
        <v>47</v>
      </c>
      <c r="Z13" s="30">
        <v>9</v>
      </c>
      <c r="AA13" s="30">
        <v>11</v>
      </c>
      <c r="AB13" s="30" t="s">
        <v>33</v>
      </c>
      <c r="AC13" s="30">
        <v>4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>
        <v>7</v>
      </c>
      <c r="AN13" s="30">
        <v>4</v>
      </c>
      <c r="AO13" s="30">
        <f>SUMIF($C$11:$AN$11,"Ind*",C13:AN13)</f>
        <v>205</v>
      </c>
      <c r="AP13" s="30">
        <f>SUMIF($C$11:$AN$11,"I.Mad",C13:AN13)</f>
        <v>91</v>
      </c>
      <c r="AQ13" s="30">
        <f>SUM(AO13:AP13)</f>
        <v>296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5</v>
      </c>
      <c r="H14" s="30">
        <v>1</v>
      </c>
      <c r="I14" s="30">
        <v>13</v>
      </c>
      <c r="J14" s="30">
        <v>16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9</v>
      </c>
      <c r="R14" s="30">
        <v>1</v>
      </c>
      <c r="S14" s="30">
        <v>7</v>
      </c>
      <c r="T14" s="30" t="s">
        <v>33</v>
      </c>
      <c r="U14" s="30">
        <v>5</v>
      </c>
      <c r="V14" s="30">
        <v>2</v>
      </c>
      <c r="W14" s="30">
        <v>15</v>
      </c>
      <c r="X14" s="30" t="s">
        <v>33</v>
      </c>
      <c r="Y14" s="30">
        <v>13</v>
      </c>
      <c r="Z14" s="30">
        <v>3</v>
      </c>
      <c r="AA14" s="30">
        <v>3</v>
      </c>
      <c r="AB14" s="30" t="s">
        <v>33</v>
      </c>
      <c r="AC14" s="30">
        <v>2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>
        <v>3</v>
      </c>
      <c r="AN14" s="30" t="s">
        <v>65</v>
      </c>
      <c r="AO14" s="30">
        <f>SUMIF($C$11:$AN$11,"Ind*",C14:AN14)</f>
        <v>75</v>
      </c>
      <c r="AP14" s="30">
        <f>SUMIF($C$11:$AN$11,"I.Mad",C14:AN14)</f>
        <v>23</v>
      </c>
      <c r="AQ14" s="30">
        <f>SUM(AO14:AP14)</f>
        <v>98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1.02827284303235</v>
      </c>
      <c r="H15" s="30">
        <v>17.575757575757574</v>
      </c>
      <c r="I15" s="30">
        <v>3.7861429965189823</v>
      </c>
      <c r="J15" s="30">
        <v>5.8715767060952473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>
        <v>3.7887202470587433</v>
      </c>
      <c r="R15" s="30">
        <v>27.225130890052359</v>
      </c>
      <c r="S15" s="30">
        <v>13.932705348254871</v>
      </c>
      <c r="T15" s="30" t="s">
        <v>33</v>
      </c>
      <c r="U15" s="30">
        <v>6.0303938509400954</v>
      </c>
      <c r="V15" s="30">
        <v>6.8904147148272434</v>
      </c>
      <c r="W15" s="30">
        <v>6.2518806072658988</v>
      </c>
      <c r="X15" s="30" t="s">
        <v>33</v>
      </c>
      <c r="Y15" s="30">
        <v>25.740759247269771</v>
      </c>
      <c r="Z15" s="30">
        <v>9.4564647104618338</v>
      </c>
      <c r="AA15" s="30">
        <v>11.038771490312575</v>
      </c>
      <c r="AB15" s="30" t="s">
        <v>33</v>
      </c>
      <c r="AC15" s="30">
        <v>11.576700947543848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>
        <v>0.42209727793715029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13</v>
      </c>
      <c r="H16" s="36">
        <v>13</v>
      </c>
      <c r="I16" s="36">
        <v>13</v>
      </c>
      <c r="J16" s="36">
        <v>13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13</v>
      </c>
      <c r="R16" s="36">
        <v>12.5</v>
      </c>
      <c r="S16" s="36">
        <v>12.5</v>
      </c>
      <c r="T16" s="36" t="s">
        <v>33</v>
      </c>
      <c r="U16" s="36">
        <v>13</v>
      </c>
      <c r="V16" s="36">
        <v>12.5</v>
      </c>
      <c r="W16" s="36">
        <v>13</v>
      </c>
      <c r="X16" s="36" t="s">
        <v>33</v>
      </c>
      <c r="Y16" s="36">
        <v>13</v>
      </c>
      <c r="Z16" s="36">
        <v>12.5</v>
      </c>
      <c r="AA16" s="36">
        <v>12.5</v>
      </c>
      <c r="AB16" s="36" t="s">
        <v>33</v>
      </c>
      <c r="AC16" s="36">
        <v>12.5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>
        <v>13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>
        <v>3.3952103892653103</v>
      </c>
      <c r="Z30" s="30">
        <v>1.4834546888321778</v>
      </c>
      <c r="AA30" s="30">
        <v>6.5377234151034145</v>
      </c>
      <c r="AB30" s="42"/>
      <c r="AC30" s="42">
        <v>1.43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11.362933804368724</v>
      </c>
      <c r="AP30" s="30">
        <f t="shared" si="1"/>
        <v>1.4834546888321778</v>
      </c>
      <c r="AQ30" s="42">
        <f t="shared" si="2"/>
        <v>12.846388493200902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66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>
        <v>1.8025636363636364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1.8025636363636364</v>
      </c>
      <c r="AP39" s="30">
        <f t="shared" si="1"/>
        <v>0</v>
      </c>
      <c r="AQ39" s="42">
        <f t="shared" si="2"/>
        <v>1.8025636363636364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1257.105</v>
      </c>
      <c r="H41" s="42">
        <f t="shared" si="3"/>
        <v>439.39</v>
      </c>
      <c r="I41" s="42">
        <f t="shared" si="3"/>
        <v>4492.84</v>
      </c>
      <c r="J41" s="42">
        <f t="shared" si="3"/>
        <v>4210.25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5255</v>
      </c>
      <c r="R41" s="42">
        <f t="shared" si="3"/>
        <v>105</v>
      </c>
      <c r="S41" s="42">
        <f t="shared" si="3"/>
        <v>4587.8050000000003</v>
      </c>
      <c r="T41" s="42">
        <f t="shared" si="3"/>
        <v>0</v>
      </c>
      <c r="U41" s="42">
        <f t="shared" si="3"/>
        <v>1760</v>
      </c>
      <c r="V41" s="42">
        <f t="shared" si="3"/>
        <v>420</v>
      </c>
      <c r="W41" s="42">
        <f t="shared" si="3"/>
        <v>7083</v>
      </c>
      <c r="X41" s="42">
        <f t="shared" si="3"/>
        <v>0</v>
      </c>
      <c r="Y41" s="42">
        <f t="shared" si="3"/>
        <v>8332.34</v>
      </c>
      <c r="Z41" s="42">
        <f t="shared" si="3"/>
        <v>850.26499999999999</v>
      </c>
      <c r="AA41" s="42">
        <f t="shared" si="3"/>
        <v>3469.2442870514669</v>
      </c>
      <c r="AB41" s="42">
        <f t="shared" si="3"/>
        <v>0</v>
      </c>
      <c r="AC41" s="42">
        <f t="shared" si="3"/>
        <v>1307.0446069793311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1150.075</v>
      </c>
      <c r="AN41" s="42">
        <f t="shared" si="3"/>
        <v>384.04</v>
      </c>
      <c r="AO41" s="42">
        <f>SUM(AO12,AO18,AO24:AO37)</f>
        <v>38692.65133039443</v>
      </c>
      <c r="AP41" s="42">
        <f>SUM(AP12,AP18,AP24:AP37)</f>
        <v>6408.9450000000006</v>
      </c>
      <c r="AQ41" s="42">
        <f t="shared" si="2"/>
        <v>45101.59633039443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16.100000000000001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2021-12-09T16:17:04Z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