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O31" i="1"/>
  <c r="AP30" i="1"/>
  <c r="AO30" i="1"/>
  <c r="AQ30" i="1" s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Q20" i="1" s="1"/>
  <c r="AO20" i="1"/>
  <c r="AP19" i="1"/>
  <c r="AO19" i="1"/>
  <c r="AQ19" i="1" s="1"/>
  <c r="AP18" i="1"/>
  <c r="AO18" i="1"/>
  <c r="AQ18" i="1" s="1"/>
  <c r="AP14" i="1"/>
  <c r="AO14" i="1"/>
  <c r="AP13" i="1"/>
  <c r="AO13" i="1"/>
  <c r="AP12" i="1"/>
  <c r="AO12" i="1"/>
  <c r="AQ29" i="1" l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<sst xmlns="http://schemas.openxmlformats.org/spreadsheetml/2006/main" count="361" uniqueCount="69">
  <si>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</si>
  <si>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</si>
  <si>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</si>
  <si>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</si>
  <si>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</si>
  <si>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</si>
  <si>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</si>
  <si>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</si>
  <si>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</si>
  <si>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</si>
  <si>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</si>
  <si>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</si>
  <si>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</si>
  <si>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</si>
  <si>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</si>
  <si>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</si>
  <si>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</si>
  <si>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</si>
  <si>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</si>
  <si>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</si>
  <si>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</si>
  <si>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</si>
  <si>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</si>
  <si>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</si>
  <si>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</si>
  <si>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</si>
  <si>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</si>
  <si>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</si>
  <si>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</si>
  <si>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</si>
  <si>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</si>
  <si>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</si>
  <si>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</si>
  <si>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</si>
  <si>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</si>
  <si>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</si>
  <si>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</si>
  <si>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</si>
  <si>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</si>
  <si>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</si>
  <si>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</si>
  <si>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</si>
  <si>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</si>
  <si>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</si>
  <si>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</si>
  <si>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</si>
  <si>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</si>
  <si>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</si>
  <si>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</si>
  <si>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</si>
  <si>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</si>
  <si>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</si>
  <si>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</si>
  <si>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</si>
  <si>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</si>
  <si>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</si>
  <si>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</si>
  <si>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</si>
  <si>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</si>
  <si>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</si>
  <si>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</si>
  <si>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</si>
  <si>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</si>
  <si>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</si>
  <si>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R.M.N°380-2021-PRODUCE</t>
  </si>
  <si>
    <t xml:space="preserve">           Atención: Sr. Jorge Luis Prado Palomino</t>
  </si>
  <si>
    <t>SM</t>
  </si>
  <si>
    <t xml:space="preserve">        Fecha  :01/12/2021</t>
  </si>
  <si>
    <t>Callao, 02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</si>
</sst>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73" formatCode="_([$€-2]\ * #,##0.00_);_([$€-2]\ * \(#,##0.00\);_([$€-2]\ * &quot;-&quot;??_)"/>
  </numFmts>
  <fonts count="25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4" fillId="0" borderId="0"/>
    <xf numFmtId="0" fontId="23" fillId="0" borderId="0"/>
    <xf numFmtId="0" fontId="24" fillId="0" borderId="0"/>
    <xf numFmtId="173" fontId="24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0" fontId="18" fillId="3" borderId="2" xfId="0" applyFont="1" applyFill="1" applyBorder="1" applyAlignment="1">
      <alignment horizontal="center"/>
    </xf>
    <xf numFmtId="168" fontId="17" fillId="0" borderId="2" xfId="0" applyNumberFormat="1" applyFont="1" applyBorder="1" applyAlignment="1">
      <alignment horizontal="center"/>
    </xf>
    <xf numFmtId="0" fontId="13" fillId="2" borderId="6" xfId="0" applyFont="1" applyFill="1" applyBorder="1" applyAlignment="1">
      <alignment horizontal="left"/>
    </xf>
    <xf numFmtId="0" fontId="10" fillId="0" borderId="7" xfId="0" applyFont="1" applyBorder="1" applyAlignment="1">
      <alignment horizontal="center"/>
    </xf>
    <xf numFmtId="168" fontId="17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1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  <xf numFmtId="0" fontId="3" fillId="0" borderId="0" xfId="0" applyFont="1" applyBorder="1" applyAlignment="1"/>
  </cellXfs>
  <cellStyles count="6">
    <cellStyle name="Estilo 1" xfId="3"/>
    <cellStyle name="Euro" xfId="4"/>
    <cellStyle name="Normal" xfId="0" builtinId="0"/>
    <cellStyle name="Normal 2" xfId="5"/>
    <cellStyle name="Normal 3" xfId="2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C1" zoomScale="23" zoomScaleNormal="23" workbookViewId="0">
      <selection activeCell="N15" sqref="N1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65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4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67</v>
      </c>
      <c r="AP8" s="71"/>
      <c r="AQ8" s="71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6" t="s">
        <v>8</v>
      </c>
      <c r="D10" s="66"/>
      <c r="E10" s="66" t="s">
        <v>9</v>
      </c>
      <c r="F10" s="66"/>
      <c r="G10" s="66" t="s">
        <v>10</v>
      </c>
      <c r="H10" s="66"/>
      <c r="I10" s="66" t="s">
        <v>11</v>
      </c>
      <c r="J10" s="66"/>
      <c r="K10" s="66" t="s">
        <v>12</v>
      </c>
      <c r="L10" s="66"/>
      <c r="M10" s="66" t="s">
        <v>13</v>
      </c>
      <c r="N10" s="66"/>
      <c r="O10" s="66" t="s">
        <v>14</v>
      </c>
      <c r="P10" s="66"/>
      <c r="Q10" s="66" t="s">
        <v>15</v>
      </c>
      <c r="R10" s="66"/>
      <c r="S10" s="66" t="s">
        <v>16</v>
      </c>
      <c r="T10" s="66"/>
      <c r="U10" s="66" t="s">
        <v>17</v>
      </c>
      <c r="V10" s="66"/>
      <c r="W10" s="66" t="s">
        <v>18</v>
      </c>
      <c r="X10" s="66"/>
      <c r="Y10" s="68" t="s">
        <v>19</v>
      </c>
      <c r="Z10" s="68"/>
      <c r="AA10" s="66" t="s">
        <v>20</v>
      </c>
      <c r="AB10" s="66"/>
      <c r="AC10" s="66" t="s">
        <v>21</v>
      </c>
      <c r="AD10" s="66"/>
      <c r="AE10" s="66" t="s">
        <v>22</v>
      </c>
      <c r="AF10" s="66"/>
      <c r="AG10" s="66" t="s">
        <v>23</v>
      </c>
      <c r="AH10" s="66"/>
      <c r="AI10" s="66" t="s">
        <v>24</v>
      </c>
      <c r="AJ10" s="66"/>
      <c r="AK10" s="66" t="s">
        <v>25</v>
      </c>
      <c r="AL10" s="66"/>
      <c r="AM10" s="66" t="s">
        <v>26</v>
      </c>
      <c r="AN10" s="66"/>
      <c r="AO10" s="67" t="s">
        <v>27</v>
      </c>
      <c r="AP10" s="67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2115.2200000000003</v>
      </c>
      <c r="H12" s="30">
        <v>1308.5649999999998</v>
      </c>
      <c r="I12" s="30">
        <v>12113.84</v>
      </c>
      <c r="J12" s="30">
        <v>9679.52</v>
      </c>
      <c r="K12" s="30">
        <v>1101.75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3690</v>
      </c>
      <c r="R12" s="30">
        <v>50</v>
      </c>
      <c r="S12" s="30">
        <v>3943.8270000000002</v>
      </c>
      <c r="T12" s="30">
        <v>0</v>
      </c>
      <c r="U12" s="30">
        <v>470</v>
      </c>
      <c r="V12" s="30">
        <v>790</v>
      </c>
      <c r="W12" s="30">
        <v>2205</v>
      </c>
      <c r="X12" s="30">
        <v>0</v>
      </c>
      <c r="Y12" s="30">
        <v>3467.67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152.57499999999999</v>
      </c>
      <c r="AN12" s="30">
        <v>78.599999999999994</v>
      </c>
      <c r="AO12" s="30">
        <f>SUMIF($C$11:$AN$11,"Ind",C12:AN12)</f>
        <v>29259.882000000001</v>
      </c>
      <c r="AP12" s="30">
        <f>SUMIF($C$11:$AN$11,"I.Mad",C12:AN12)</f>
        <v>11906.685000000001</v>
      </c>
      <c r="AQ12" s="30">
        <f>SUM(AO12:AP12)</f>
        <v>41166.567000000003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15</v>
      </c>
      <c r="H13" s="30">
        <v>47</v>
      </c>
      <c r="I13" s="30">
        <v>77</v>
      </c>
      <c r="J13" s="30">
        <v>155</v>
      </c>
      <c r="K13" s="30">
        <v>8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20</v>
      </c>
      <c r="R13" s="30">
        <v>1</v>
      </c>
      <c r="S13" s="30">
        <v>19</v>
      </c>
      <c r="T13" s="30" t="s">
        <v>33</v>
      </c>
      <c r="U13" s="30">
        <v>8</v>
      </c>
      <c r="V13" s="30">
        <v>20</v>
      </c>
      <c r="W13" s="30">
        <v>10</v>
      </c>
      <c r="X13" s="30" t="s">
        <v>33</v>
      </c>
      <c r="Y13" s="30">
        <v>10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4</v>
      </c>
      <c r="AN13" s="30">
        <v>1</v>
      </c>
      <c r="AO13" s="30">
        <f>SUMIF($C$11:$AN$11,"Ind*",C13:AN13)</f>
        <v>171</v>
      </c>
      <c r="AP13" s="30">
        <f>SUMIF($C$11:$AN$11,"I.Mad",C13:AN13)</f>
        <v>224</v>
      </c>
      <c r="AQ13" s="30">
        <f>SUM(AO13:AP13)</f>
        <v>395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2</v>
      </c>
      <c r="H14" s="30">
        <v>23</v>
      </c>
      <c r="I14" s="30">
        <v>14</v>
      </c>
      <c r="J14" s="30">
        <v>39</v>
      </c>
      <c r="K14" s="30" t="s">
        <v>66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11</v>
      </c>
      <c r="R14" s="30">
        <v>1</v>
      </c>
      <c r="S14" s="30">
        <v>8</v>
      </c>
      <c r="T14" s="30" t="s">
        <v>33</v>
      </c>
      <c r="U14" s="30">
        <v>5</v>
      </c>
      <c r="V14" s="30">
        <v>7</v>
      </c>
      <c r="W14" s="30">
        <v>6</v>
      </c>
      <c r="X14" s="30" t="s">
        <v>33</v>
      </c>
      <c r="Y14" s="30">
        <v>4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2</v>
      </c>
      <c r="AN14" s="30">
        <v>1</v>
      </c>
      <c r="AO14" s="30">
        <f>SUMIF($C$11:$AN$11,"Ind*",C14:AN14)</f>
        <v>52</v>
      </c>
      <c r="AP14" s="30">
        <f>SUMIF($C$11:$AN$11,"I.Mad",C14:AN14)</f>
        <v>71</v>
      </c>
      <c r="AQ14" s="30">
        <f>SUM(AO14:AP14)</f>
        <v>123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11.673681718128213</v>
      </c>
      <c r="H15" s="30">
        <v>5.6477798916054507</v>
      </c>
      <c r="I15" s="30">
        <v>6.6</v>
      </c>
      <c r="J15" s="30">
        <v>3.3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3.0736901674060002</v>
      </c>
      <c r="R15" s="30">
        <v>12.568306010928961</v>
      </c>
      <c r="S15" s="30">
        <v>6.8619417623808054</v>
      </c>
      <c r="T15" s="30" t="s">
        <v>33</v>
      </c>
      <c r="U15" s="30">
        <v>63.979961230643546</v>
      </c>
      <c r="V15" s="30">
        <v>13.371469070548606</v>
      </c>
      <c r="W15" s="30">
        <v>3.3574605627520442</v>
      </c>
      <c r="X15" s="30" t="s">
        <v>33</v>
      </c>
      <c r="Y15" s="30">
        <v>0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43.198025028931355</v>
      </c>
      <c r="AN15" s="30">
        <v>15.909090909090912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</v>
      </c>
      <c r="H16" s="36">
        <v>13</v>
      </c>
      <c r="I16" s="36">
        <v>13</v>
      </c>
      <c r="J16" s="36">
        <v>13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13.5</v>
      </c>
      <c r="R16" s="36">
        <v>12.5</v>
      </c>
      <c r="S16" s="36">
        <v>13.5</v>
      </c>
      <c r="T16" s="36" t="s">
        <v>33</v>
      </c>
      <c r="U16" s="36">
        <v>11.5</v>
      </c>
      <c r="V16" s="36">
        <v>13.5</v>
      </c>
      <c r="W16" s="36">
        <v>13.5</v>
      </c>
      <c r="X16" s="36" t="s">
        <v>33</v>
      </c>
      <c r="Y16" s="36">
        <v>13.5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12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>
        <v>25.798378378378381</v>
      </c>
      <c r="T25" s="42"/>
      <c r="U25" s="42"/>
      <c r="V25" s="42"/>
      <c r="W25" s="42"/>
      <c r="X25" s="42"/>
      <c r="Y25" s="42">
        <v>12.05548549810845</v>
      </c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37.853863876486827</v>
      </c>
      <c r="AP25" s="30">
        <f t="shared" si="1"/>
        <v>0</v>
      </c>
      <c r="AQ25" s="42">
        <f t="shared" si="2"/>
        <v>37.853863876486827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2115.2200000000003</v>
      </c>
      <c r="H41" s="42">
        <f t="shared" si="3"/>
        <v>1308.5649999999998</v>
      </c>
      <c r="I41" s="42">
        <f t="shared" si="3"/>
        <v>12113.84</v>
      </c>
      <c r="J41" s="42">
        <f t="shared" si="3"/>
        <v>9679.52</v>
      </c>
      <c r="K41" s="42">
        <f t="shared" si="3"/>
        <v>1101.75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3690</v>
      </c>
      <c r="R41" s="42">
        <f t="shared" si="3"/>
        <v>50</v>
      </c>
      <c r="S41" s="42">
        <f t="shared" si="3"/>
        <v>3969.6253783783786</v>
      </c>
      <c r="T41" s="42">
        <f t="shared" si="3"/>
        <v>0</v>
      </c>
      <c r="U41" s="42">
        <f t="shared" si="3"/>
        <v>470</v>
      </c>
      <c r="V41" s="42">
        <f t="shared" si="3"/>
        <v>790</v>
      </c>
      <c r="W41" s="42">
        <f t="shared" si="3"/>
        <v>2205</v>
      </c>
      <c r="X41" s="42">
        <f t="shared" si="3"/>
        <v>0</v>
      </c>
      <c r="Y41" s="42">
        <f t="shared" si="3"/>
        <v>3479.7254854981084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152.57499999999999</v>
      </c>
      <c r="AN41" s="42">
        <f t="shared" si="3"/>
        <v>78.599999999999994</v>
      </c>
      <c r="AO41" s="42">
        <f>SUM(AO12,AO18,AO24:AO37)</f>
        <v>29297.735863876489</v>
      </c>
      <c r="AP41" s="42">
        <f>SUM(AP12,AP18,AP24:AP37)</f>
        <v>11906.685000000001</v>
      </c>
      <c r="AQ41" s="42">
        <f t="shared" si="2"/>
        <v>41204.42086387649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15.8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73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2021-12-02T17:44:52Z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